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defaultThemeVersion="124226"/>
  <mc:AlternateContent xmlns:mc="http://schemas.openxmlformats.org/markup-compatibility/2006">
    <mc:Choice Requires="x15">
      <x15ac:absPath xmlns:x15ac="http://schemas.microsoft.com/office/spreadsheetml/2010/11/ac" url="https://wshfc1-my.sharepoint.com/personal/russel_evenhuis_wshfc_org/Documents/Desktop/P drive Web Stuff/wshfc/mhcf/4percent/"/>
    </mc:Choice>
  </mc:AlternateContent>
  <xr:revisionPtr revIDLastSave="0" documentId="8_{CAFE52C3-144C-45B6-B646-193954C36BFB}" xr6:coauthVersionLast="47" xr6:coauthVersionMax="47" xr10:uidLastSave="{00000000-0000-0000-0000-000000000000}"/>
  <bookViews>
    <workbookView xWindow="780" yWindow="780" windowWidth="21600" windowHeight="11295" tabRatio="590" firstSheet="9" activeTab="39" xr2:uid="{00000000-000D-0000-FFFF-FFFF00000000}"/>
  </bookViews>
  <sheets>
    <sheet name="WSHFC Version Info" sheetId="131" state="hidden" r:id="rId1"/>
    <sheet name="Calc Sheet" sheetId="125" state="hidden" r:id="rId2"/>
    <sheet name="LIHTC Insert" sheetId="126" state="hidden" r:id="rId3"/>
    <sheet name="Res Sources Insert" sheetId="127" state="hidden" r:id="rId4"/>
    <sheet name="Rents" sheetId="128" state="hidden" r:id="rId5"/>
    <sheet name="Pro Forma" sheetId="129" state="hidden" r:id="rId6"/>
    <sheet name="OPF YbY" sheetId="130" state="hidden" r:id="rId7"/>
    <sheet name="Dropdowns" sheetId="29" state="hidden" r:id="rId8"/>
    <sheet name="Messages" sheetId="109" state="hidden" r:id="rId9"/>
    <sheet name="Form 1 Information" sheetId="33" r:id="rId10"/>
    <sheet name="1" sheetId="1" r:id="rId11"/>
    <sheet name="Form 2A,B Information" sheetId="119" r:id="rId12"/>
    <sheet name="2A" sheetId="3" r:id="rId13"/>
    <sheet name="2B" sheetId="4" r:id="rId14"/>
    <sheet name="Form 3 Information" sheetId="113" r:id="rId15"/>
    <sheet name="3" sheetId="6" r:id="rId16"/>
    <sheet name="4" sheetId="7" r:id="rId17"/>
    <sheet name="Form 5 Information" sheetId="114" r:id="rId18"/>
    <sheet name="5" sheetId="8" r:id="rId19"/>
    <sheet name="Form 6A-E Information" sheetId="115" r:id="rId20"/>
    <sheet name="6A" sheetId="104" r:id="rId21"/>
    <sheet name="6B" sheetId="10" r:id="rId22"/>
    <sheet name="6C" sheetId="11" r:id="rId23"/>
    <sheet name="6D" sheetId="12" r:id="rId24"/>
    <sheet name="6E" sheetId="13" r:id="rId25"/>
    <sheet name="Form 7A,B Information" sheetId="116" r:id="rId26"/>
    <sheet name="7A" sheetId="49" r:id="rId27"/>
    <sheet name="7B" sheetId="124" r:id="rId28"/>
    <sheet name="Form 8A-E Information" sheetId="117" r:id="rId29"/>
    <sheet name="8A" sheetId="16" r:id="rId30"/>
    <sheet name="8B" sheetId="17" r:id="rId31"/>
    <sheet name="8C" sheetId="36" r:id="rId32"/>
    <sheet name="8D" sheetId="106" r:id="rId33"/>
    <sheet name="8E" sheetId="21" r:id="rId34"/>
    <sheet name="Form 9A-E Information" sheetId="118" r:id="rId35"/>
    <sheet name="9A" sheetId="22" r:id="rId36"/>
    <sheet name="9B" sheetId="23" r:id="rId37"/>
    <sheet name="9C" sheetId="24" r:id="rId38"/>
    <sheet name="9D" sheetId="25" r:id="rId39"/>
    <sheet name="9E" sheetId="26" r:id="rId40"/>
    <sheet name="Validations Checklist" sheetId="121" r:id="rId41"/>
  </sheets>
  <externalReferences>
    <externalReference r:id="rId42"/>
  </externalReferences>
  <definedNames>
    <definedName name="_xlnm._FilterDatabase" localSheetId="18" hidden="1">'5'!$C$5:$G$76</definedName>
    <definedName name="Act_Typ" localSheetId="27">[1]Dropdowns!$B$148:$B$153</definedName>
    <definedName name="Act_Typ">Dropdowns!$B$159:$B$164</definedName>
    <definedName name="Activity_Type" localSheetId="27">[1]Dropdowns!$B$133:$B$136</definedName>
    <definedName name="Activity_Type">Dropdowns!$B$144:$B$147</definedName>
    <definedName name="Actual_or_Percent" localSheetId="27">[1]Dropdowns!$B$194:$B$196</definedName>
    <definedName name="Actual_or_Percent">Dropdowns!$B$205:$B$207</definedName>
    <definedName name="AMIs" localSheetId="27">[1]Dropdowns!$B$98:$B$108</definedName>
    <definedName name="AMIs">Dropdowns!$B$109:$B$119</definedName>
    <definedName name="Beds">Dropdowns!$B$82:$B$83</definedName>
    <definedName name="Building_ID_or_Name">'2A'!$C$10:$C$25</definedName>
    <definedName name="Building_Type" localSheetId="27">[1]Dropdowns!$B$122:$B$130</definedName>
    <definedName name="Building_Type">Dropdowns!$B$133:$B$141</definedName>
    <definedName name="Debt_Type" localSheetId="27">[1]Dropdowns!$B$62:$B$64</definedName>
    <definedName name="Debt_Type">Dropdowns!$B$73:$B$75</definedName>
    <definedName name="Enable" localSheetId="27">[1]Dropdowns!$B$116:$B$116</definedName>
    <definedName name="Enable">Dropdowns!$B$127:$B$127</definedName>
    <definedName name="Fund_Source" localSheetId="27">[1]Dropdowns!$B$170:$B$186</definedName>
    <definedName name="Fund_Source">Dropdowns!$B$181:$B$197</definedName>
    <definedName name="G_or_L" localSheetId="27">[1]Dropdowns!$E$57:$E$59</definedName>
    <definedName name="G_or_L">Dropdowns!$E$68:$E$70</definedName>
    <definedName name="Grant">Dropdowns!$G$69:$G$70</definedName>
    <definedName name="Grant_or_Loan">Dropdowns!$B$68:$B$71</definedName>
    <definedName name="GrantType">Dropdowns!$G$69:$G$71</definedName>
    <definedName name="Loan">Dropdowns!$H$69:$H$73</definedName>
    <definedName name="LoanType">Dropdowns!$H$69:$H$73</definedName>
    <definedName name="No">Dropdowns!$E$58:$E$59</definedName>
    <definedName name="Non_LIH_Units" localSheetId="27">[1]Dropdowns!$B$93:$B$95</definedName>
    <definedName name="Non_LIH_Units">Dropdowns!$B$104:$B$106</definedName>
    <definedName name="NonRes_FundSource" localSheetId="27">[1]Dropdowns!$E$171:$E$185</definedName>
    <definedName name="NonRes_FundSource">Dropdowns!$E$182:$E$197</definedName>
    <definedName name="OnSite_OffSite" localSheetId="27">[1]Dropdowns!$B$189:$B$191</definedName>
    <definedName name="OnSite_OffSite">Dropdowns!$B$200:$B$202</definedName>
    <definedName name="OnTime_OnBudget" localSheetId="27">[1]Dropdowns!$B$155:$B$159</definedName>
    <definedName name="OnTime_OnBudget">Dropdowns!$B$166:$B$170</definedName>
    <definedName name="OnTime_OnBudget2" localSheetId="27">[1]Dropdowns!$B$161:$B$166</definedName>
    <definedName name="OnTime_OnBudget2">Dropdowns!$B$172:$B$177</definedName>
    <definedName name="Organization_Types">Dropdowns!$B$2:$B$8</definedName>
    <definedName name="Population_Types" localSheetId="27">[1]Dropdowns!$B$3:$B$23</definedName>
    <definedName name="Population_Types">Dropdowns!$B$15:$B$34</definedName>
    <definedName name="_xlnm.Print_Area" localSheetId="10">'1'!$B$2:$Q$52</definedName>
    <definedName name="_xlnm.Print_Area" localSheetId="12">'2A'!$B$2:$U$45</definedName>
    <definedName name="_xlnm.Print_Area" localSheetId="13">'2B'!$B$2:$P$24</definedName>
    <definedName name="_xlnm.Print_Area" localSheetId="15">'3'!$B$2:$I$37</definedName>
    <definedName name="_xlnm.Print_Area" localSheetId="16">'4'!$B$2:$H$33</definedName>
    <definedName name="_xlnm.Print_Area" localSheetId="18">'5'!$B$2:$H$78</definedName>
    <definedName name="_xlnm.Print_Area" localSheetId="20">'6A'!$B$2:$AC$123</definedName>
    <definedName name="_xlnm.Print_Area" localSheetId="21">'6B'!$B$2:$L$102</definedName>
    <definedName name="_xlnm.Print_Area" localSheetId="22">'6C'!$B$2:$M$122</definedName>
    <definedName name="_xlnm.Print_Area" localSheetId="23">'6D'!$B$2:$I$50</definedName>
    <definedName name="_xlnm.Print_Area" localSheetId="24">'6E'!$B$2:$J$52</definedName>
    <definedName name="_xlnm.Print_Area" localSheetId="26">'7A'!$B$2:$Q$72</definedName>
    <definedName name="_xlnm.Print_Area" localSheetId="27">'7B'!$B$2:$AO$71</definedName>
    <definedName name="_xlnm.Print_Area" localSheetId="29">'8A'!$B$2:$S$61</definedName>
    <definedName name="_xlnm.Print_Area" localSheetId="30">'8B'!$B$2:$AA$43</definedName>
    <definedName name="_xlnm.Print_Area" localSheetId="31">'8C'!$B$2:$S$62</definedName>
    <definedName name="_xlnm.Print_Area" localSheetId="32">'8D'!$B$2:$Y$152</definedName>
    <definedName name="_xlnm.Print_Area" localSheetId="33">'8E'!$B$2:$E$58</definedName>
    <definedName name="_xlnm.Print_Area" localSheetId="35">'9A'!$B$2:$I$112</definedName>
    <definedName name="_xlnm.Print_Area" localSheetId="36">'9B'!$B$2:$Z$32</definedName>
    <definedName name="_xlnm.Print_Area" localSheetId="37">'9C'!$B$2:$M$42</definedName>
    <definedName name="_xlnm.Print_Area" localSheetId="38">'9D'!$B$2:$L$43</definedName>
    <definedName name="_xlnm.Print_Area" localSheetId="39">'9E'!$B$2:$J$24</definedName>
    <definedName name="_xlnm.Print_Area" localSheetId="9">'Form 1 Information'!$A$1:$L$44</definedName>
    <definedName name="_xlnm.Print_Area" localSheetId="11">'Form 2A,B Information'!$A$1:$L$44</definedName>
    <definedName name="_xlnm.Print_Area" localSheetId="14">'Form 3 Information'!$A$1:$L$44</definedName>
    <definedName name="_xlnm.Print_Area" localSheetId="17">'Form 5 Information'!$A$1:$L$44</definedName>
    <definedName name="_xlnm.Print_Area" localSheetId="19">'Form 6A-E Information'!$A$1:$L$44</definedName>
    <definedName name="_xlnm.Print_Area" localSheetId="25">'Form 7A,B Information'!$A$1:$L$44</definedName>
    <definedName name="_xlnm.Print_Area" localSheetId="28">'Form 8A-E Information'!$A$1:$L$44</definedName>
    <definedName name="_xlnm.Print_Area" localSheetId="34">'Form 9A-E Information'!$A$1:$L$44</definedName>
    <definedName name="_xlnm.Print_Area" localSheetId="40">'Validations Checklist'!$A$1:$I$32</definedName>
    <definedName name="_xlnm.Print_Titles" localSheetId="20">'6A'!$2:$9</definedName>
    <definedName name="_xlnm.Print_Titles" localSheetId="21">'6B'!$2:$6</definedName>
    <definedName name="_xlnm.Print_Titles" localSheetId="22">'6C'!$2:$6</definedName>
    <definedName name="Project_Status" localSheetId="27">[1]Dropdowns!$B$138:$B$142</definedName>
    <definedName name="Project_Status">Dropdowns!$B$149:$B$153</definedName>
    <definedName name="Project_Type" localSheetId="27">[1]Dropdowns!$B$144:$B$146</definedName>
    <definedName name="Project_Type">Dropdowns!$B$155:$B$157</definedName>
    <definedName name="Public_or_Private">Dropdowns!$B$77:$B$79</definedName>
    <definedName name="Relo_Units" localSheetId="27">[1]Dropdowns!$E$74:$E$82</definedName>
    <definedName name="Relo_Units">Dropdowns!$E$85:$E$93</definedName>
    <definedName name="Res_Type" localSheetId="27">[1]Dropdowns!$B$41:$B$44</definedName>
    <definedName name="Res_Type">Dropdowns!$B$52:$B$55</definedName>
    <definedName name="ResOrNonRes">Dropdowns!$B$122:$B$124</definedName>
    <definedName name="Schedule_Dates">'5'!$F$6:$F$77</definedName>
    <definedName name="Schedule_Tasks">'5'!$E$6:$E$77</definedName>
    <definedName name="Sppt_Type">Dropdowns!$B$57:$B$61</definedName>
    <definedName name="Units">Dropdowns!$B$85:$B$92</definedName>
    <definedName name="Units_and_Beds" localSheetId="27">[1]Dropdowns!$B$83:$B$91</definedName>
    <definedName name="Units_and_Beds">Dropdowns!$B$94:$B$102</definedName>
    <definedName name="Units_or_Beds" localSheetId="27">[1]Dropdowns!$B$52:$B$54</definedName>
    <definedName name="Units_or_Beds">Dropdowns!$B$63:$B$65</definedName>
    <definedName name="Yes">Dropdowns!$D$58:$D$60</definedName>
    <definedName name="Yes_No_Either">Dropdowns!$B$42:$B$45</definedName>
    <definedName name="Yes_No_Partial">Dropdowns!$B$47:$B$50</definedName>
    <definedName name="Yes_or_No" localSheetId="27">[1]Dropdowns!$B$27:$B$29</definedName>
    <definedName name="Yes_or_No">Dropdowns!$B$38:$B$40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2" i="106" l="1"/>
  <c r="Q39" i="106"/>
  <c r="Q41" i="106" s="1"/>
  <c r="I39" i="106"/>
  <c r="V32" i="106"/>
  <c r="V41" i="106" s="1"/>
  <c r="U32" i="106"/>
  <c r="T32" i="106"/>
  <c r="S32" i="106"/>
  <c r="R32" i="106"/>
  <c r="R41" i="106" s="1"/>
  <c r="Q32" i="106"/>
  <c r="P32" i="106"/>
  <c r="O32" i="106"/>
  <c r="N32" i="106"/>
  <c r="M32" i="106"/>
  <c r="L32" i="106"/>
  <c r="K32" i="106"/>
  <c r="J32" i="106"/>
  <c r="J41" i="106" s="1"/>
  <c r="I32" i="106"/>
  <c r="W16" i="106"/>
  <c r="V16" i="106"/>
  <c r="U16" i="106"/>
  <c r="T16" i="106"/>
  <c r="S16" i="106"/>
  <c r="S41" i="106" s="1"/>
  <c r="R16" i="106"/>
  <c r="Q16" i="106"/>
  <c r="P16" i="106"/>
  <c r="P41" i="106" s="1"/>
  <c r="O16" i="106"/>
  <c r="O41" i="106" s="1"/>
  <c r="N16" i="106"/>
  <c r="M16" i="106"/>
  <c r="M41" i="106" s="1"/>
  <c r="L16" i="106"/>
  <c r="L41" i="106" s="1"/>
  <c r="K16" i="106"/>
  <c r="K41" i="106" s="1"/>
  <c r="J16" i="106"/>
  <c r="I16" i="106"/>
  <c r="N41" i="106"/>
  <c r="AN64" i="124"/>
  <c r="AM64" i="124"/>
  <c r="AL64" i="124"/>
  <c r="AK64" i="124"/>
  <c r="AJ64" i="124"/>
  <c r="AI64" i="124"/>
  <c r="AH64" i="124"/>
  <c r="AG64" i="124"/>
  <c r="AF64" i="124"/>
  <c r="AE64" i="124"/>
  <c r="AD64" i="124"/>
  <c r="AC64" i="124"/>
  <c r="AB64" i="124"/>
  <c r="AA64" i="124"/>
  <c r="Z64" i="124"/>
  <c r="Y64" i="124"/>
  <c r="X64" i="124"/>
  <c r="W64" i="124"/>
  <c r="V64" i="124"/>
  <c r="U64" i="124"/>
  <c r="T64" i="124"/>
  <c r="S64" i="124"/>
  <c r="R64" i="124"/>
  <c r="Q64" i="124"/>
  <c r="P64" i="124"/>
  <c r="O64" i="124"/>
  <c r="N64" i="124"/>
  <c r="M64" i="124"/>
  <c r="L64" i="124"/>
  <c r="K64" i="124"/>
  <c r="J64" i="124"/>
  <c r="I64" i="124"/>
  <c r="H64" i="124"/>
  <c r="G64" i="124"/>
  <c r="F64" i="124"/>
  <c r="E64" i="124"/>
  <c r="O29" i="16"/>
  <c r="O28" i="16"/>
  <c r="O27" i="16"/>
  <c r="O26" i="16"/>
  <c r="O25" i="16"/>
  <c r="O24" i="16"/>
  <c r="O23" i="16"/>
  <c r="O22" i="16"/>
  <c r="O21" i="16"/>
  <c r="O20" i="16"/>
  <c r="O19" i="16"/>
  <c r="O18" i="16"/>
  <c r="O17" i="16"/>
  <c r="O16" i="16"/>
  <c r="O15" i="16"/>
  <c r="O14" i="16"/>
  <c r="O13" i="16"/>
  <c r="O12" i="16"/>
  <c r="O11" i="16"/>
  <c r="O10" i="16"/>
  <c r="D3" i="128" a="1"/>
  <c r="D3" i="128" s="1"/>
  <c r="D4" i="128" a="1"/>
  <c r="D4" i="128"/>
  <c r="D5" i="128" a="1"/>
  <c r="D5" i="128" s="1"/>
  <c r="D6" i="128" a="1"/>
  <c r="D6" i="128"/>
  <c r="D7" i="128" a="1"/>
  <c r="D7" i="128" s="1"/>
  <c r="D8" i="128" a="1"/>
  <c r="D8" i="128"/>
  <c r="D9" i="128" a="1"/>
  <c r="D9" i="128"/>
  <c r="D10" i="128" a="1"/>
  <c r="D10" i="128" s="1"/>
  <c r="D11" i="128" a="1"/>
  <c r="D11" i="128"/>
  <c r="D12" i="128" a="1"/>
  <c r="D12" i="128"/>
  <c r="D13" i="128" a="1"/>
  <c r="D13" i="128"/>
  <c r="D14" i="128" a="1"/>
  <c r="D14" i="128" s="1"/>
  <c r="D15" i="128" a="1"/>
  <c r="D15" i="128" s="1"/>
  <c r="D16" i="128" a="1"/>
  <c r="D16" i="128"/>
  <c r="D17" i="128" a="1"/>
  <c r="D17" i="128"/>
  <c r="D18" i="128" a="1"/>
  <c r="D18" i="128"/>
  <c r="D19" i="128" a="1"/>
  <c r="D19" i="128"/>
  <c r="D20" i="128" a="1"/>
  <c r="D20" i="128"/>
  <c r="D21" i="128" a="1"/>
  <c r="D21" i="128"/>
  <c r="D2" i="128" a="1"/>
  <c r="D2" i="128" s="1"/>
  <c r="C2" i="128"/>
  <c r="C3" i="127"/>
  <c r="C4" i="127"/>
  <c r="C5" i="127"/>
  <c r="C6" i="127"/>
  <c r="C7" i="127"/>
  <c r="C8" i="127"/>
  <c r="C9" i="127"/>
  <c r="C10" i="127"/>
  <c r="C11" i="127"/>
  <c r="C2" i="127"/>
  <c r="AI2" i="130"/>
  <c r="AH2" i="130"/>
  <c r="AC2" i="130"/>
  <c r="AB2" i="130"/>
  <c r="Z2" i="130"/>
  <c r="S2" i="130"/>
  <c r="N2" i="130"/>
  <c r="M2" i="130"/>
  <c r="L2" i="130"/>
  <c r="P2" i="130"/>
  <c r="F2" i="130"/>
  <c r="AJ2" i="130"/>
  <c r="F3" i="128"/>
  <c r="F4" i="128"/>
  <c r="F5" i="128"/>
  <c r="F6" i="128"/>
  <c r="F7" i="128"/>
  <c r="F8" i="128"/>
  <c r="F9" i="128"/>
  <c r="F10" i="128"/>
  <c r="F11" i="128"/>
  <c r="F12" i="128"/>
  <c r="F13" i="128"/>
  <c r="F14" i="128"/>
  <c r="F15" i="128"/>
  <c r="F16" i="128"/>
  <c r="F17" i="128"/>
  <c r="F18" i="128"/>
  <c r="F19" i="128"/>
  <c r="F20" i="128"/>
  <c r="F21" i="128"/>
  <c r="F2" i="128"/>
  <c r="E3" i="128"/>
  <c r="E4" i="128"/>
  <c r="E5" i="128"/>
  <c r="E6" i="128"/>
  <c r="E7" i="128"/>
  <c r="E8" i="128"/>
  <c r="E9" i="128"/>
  <c r="E10" i="128"/>
  <c r="E11" i="128"/>
  <c r="E12" i="128"/>
  <c r="E13" i="128"/>
  <c r="E14" i="128"/>
  <c r="E15" i="128"/>
  <c r="E16" i="128"/>
  <c r="E17" i="128"/>
  <c r="E18" i="128"/>
  <c r="E19" i="128"/>
  <c r="E20" i="128"/>
  <c r="E21" i="128"/>
  <c r="E2" i="128"/>
  <c r="FR2" i="126"/>
  <c r="DU2" i="126"/>
  <c r="BR2" i="126"/>
  <c r="W41" i="106" l="1"/>
  <c r="I41" i="106"/>
  <c r="T41" i="106"/>
  <c r="U41" i="106"/>
  <c r="AR16" i="130"/>
  <c r="AR15" i="130"/>
  <c r="AR14" i="130"/>
  <c r="AR13" i="130"/>
  <c r="AR12" i="130"/>
  <c r="AR11" i="130"/>
  <c r="AR10" i="130"/>
  <c r="AR9" i="130"/>
  <c r="AR8" i="130"/>
  <c r="AR7" i="130"/>
  <c r="AR6" i="130"/>
  <c r="AR5" i="130"/>
  <c r="AR4" i="130"/>
  <c r="AR3" i="130"/>
  <c r="AQ16" i="130"/>
  <c r="AQ15" i="130"/>
  <c r="AQ14" i="130"/>
  <c r="AQ13" i="130"/>
  <c r="AQ12" i="130"/>
  <c r="AQ11" i="130"/>
  <c r="AQ10" i="130"/>
  <c r="AQ9" i="130"/>
  <c r="AQ8" i="130"/>
  <c r="AQ7" i="130"/>
  <c r="AQ6" i="130"/>
  <c r="AQ5" i="130"/>
  <c r="AQ4" i="130"/>
  <c r="AQ3" i="130"/>
  <c r="AQ2" i="130"/>
  <c r="AP16" i="130"/>
  <c r="AP15" i="130"/>
  <c r="AP14" i="130"/>
  <c r="AP13" i="130"/>
  <c r="AP12" i="130"/>
  <c r="AP11" i="130"/>
  <c r="AP10" i="130"/>
  <c r="AP9" i="130"/>
  <c r="AP8" i="130"/>
  <c r="AP7" i="130"/>
  <c r="AP6" i="130"/>
  <c r="AP5" i="130"/>
  <c r="AP4" i="130"/>
  <c r="AP2" i="130"/>
  <c r="AP3" i="130"/>
  <c r="AO16" i="130"/>
  <c r="AO15" i="130"/>
  <c r="AO14" i="130"/>
  <c r="AO13" i="130"/>
  <c r="AO12" i="130"/>
  <c r="AO11" i="130"/>
  <c r="AO10" i="130"/>
  <c r="AO9" i="130"/>
  <c r="AO8" i="130"/>
  <c r="AO7" i="130"/>
  <c r="AO6" i="130"/>
  <c r="AO5" i="130"/>
  <c r="AO4" i="130"/>
  <c r="AO3" i="130"/>
  <c r="AO2" i="130"/>
  <c r="AN2" i="130"/>
  <c r="AN3" i="130"/>
  <c r="AN4" i="130"/>
  <c r="AN5" i="130"/>
  <c r="AN6" i="130"/>
  <c r="AN7" i="130"/>
  <c r="AN8" i="130"/>
  <c r="AN9" i="130"/>
  <c r="AN10" i="130"/>
  <c r="AN11" i="130"/>
  <c r="AN12" i="130"/>
  <c r="AN13" i="130"/>
  <c r="AN14" i="130"/>
  <c r="AN15" i="130"/>
  <c r="AN16" i="130"/>
  <c r="AM16" i="130"/>
  <c r="AM15" i="130"/>
  <c r="AM14" i="130"/>
  <c r="AM13" i="130"/>
  <c r="AM12" i="130"/>
  <c r="AM11" i="130"/>
  <c r="AM10" i="130"/>
  <c r="AM9" i="130"/>
  <c r="AM8" i="130"/>
  <c r="AM7" i="130"/>
  <c r="AM6" i="130"/>
  <c r="AM5" i="130"/>
  <c r="AM4" i="130"/>
  <c r="AM3" i="130"/>
  <c r="AR2" i="130"/>
  <c r="AM2" i="130"/>
  <c r="AL2" i="130"/>
  <c r="AK2" i="130"/>
  <c r="AG2" i="130"/>
  <c r="AF2" i="130"/>
  <c r="AE2" i="130"/>
  <c r="AD2" i="130"/>
  <c r="AA2" i="130"/>
  <c r="Y2" i="130"/>
  <c r="X2" i="130"/>
  <c r="W2" i="130"/>
  <c r="V2" i="130"/>
  <c r="U2" i="130"/>
  <c r="T2" i="130"/>
  <c r="R2" i="130"/>
  <c r="Q2" i="130"/>
  <c r="O2" i="130"/>
  <c r="K2" i="130"/>
  <c r="J2" i="130"/>
  <c r="I2" i="130"/>
  <c r="H2" i="130"/>
  <c r="G2" i="130"/>
  <c r="E2" i="130"/>
  <c r="D2" i="130"/>
  <c r="C2" i="130"/>
  <c r="D2" i="129"/>
  <c r="C2" i="129"/>
  <c r="B2" i="129"/>
  <c r="Q2" i="129" l="1"/>
  <c r="G2" i="129"/>
  <c r="I2" i="129"/>
  <c r="K2" i="129"/>
  <c r="M2" i="129"/>
  <c r="O2" i="129"/>
  <c r="R2" i="129"/>
  <c r="P2" i="129"/>
  <c r="N2" i="129"/>
  <c r="L2" i="129"/>
  <c r="J2" i="129"/>
  <c r="E2" i="129"/>
  <c r="H2" i="129"/>
  <c r="F2" i="129"/>
  <c r="B3" i="127"/>
  <c r="D3" i="127"/>
  <c r="E3" i="127"/>
  <c r="F3" i="127"/>
  <c r="G3" i="127"/>
  <c r="B4" i="127"/>
  <c r="D4" i="127"/>
  <c r="E4" i="127"/>
  <c r="F4" i="127"/>
  <c r="G4" i="127"/>
  <c r="B5" i="127"/>
  <c r="D5" i="127"/>
  <c r="E5" i="127"/>
  <c r="F5" i="127"/>
  <c r="G5" i="127"/>
  <c r="B6" i="127"/>
  <c r="D6" i="127"/>
  <c r="E6" i="127"/>
  <c r="F6" i="127"/>
  <c r="G6" i="127"/>
  <c r="B7" i="127"/>
  <c r="D7" i="127"/>
  <c r="E7" i="127"/>
  <c r="F7" i="127"/>
  <c r="G7" i="127"/>
  <c r="B8" i="127"/>
  <c r="D8" i="127"/>
  <c r="E8" i="127"/>
  <c r="F8" i="127"/>
  <c r="G8" i="127"/>
  <c r="B9" i="127"/>
  <c r="D9" i="127"/>
  <c r="E9" i="127"/>
  <c r="F9" i="127"/>
  <c r="G9" i="127"/>
  <c r="B10" i="127"/>
  <c r="D10" i="127"/>
  <c r="E10" i="127"/>
  <c r="F10" i="127"/>
  <c r="G10" i="127"/>
  <c r="B11" i="127"/>
  <c r="D11" i="127"/>
  <c r="E11" i="127"/>
  <c r="F11" i="127"/>
  <c r="G11" i="127"/>
  <c r="G2" i="127"/>
  <c r="F2" i="127"/>
  <c r="E2" i="127"/>
  <c r="D2" i="127"/>
  <c r="B2" i="127"/>
  <c r="FZ2" i="126"/>
  <c r="FY2" i="126"/>
  <c r="FX2" i="126"/>
  <c r="FW2" i="126"/>
  <c r="FV2" i="126"/>
  <c r="FU2" i="126"/>
  <c r="FT2" i="126"/>
  <c r="FS2" i="126"/>
  <c r="FQ2" i="126"/>
  <c r="FP2" i="126"/>
  <c r="FO2" i="126"/>
  <c r="FN2" i="126"/>
  <c r="FM2" i="126"/>
  <c r="FL2" i="126"/>
  <c r="FK2" i="126"/>
  <c r="FJ2" i="126"/>
  <c r="FI2" i="126"/>
  <c r="FH2" i="126"/>
  <c r="FG2" i="126"/>
  <c r="FF2" i="126"/>
  <c r="FE2" i="126"/>
  <c r="FD2" i="126"/>
  <c r="FC2" i="126"/>
  <c r="FB2" i="126"/>
  <c r="FA2" i="126"/>
  <c r="EZ2" i="126"/>
  <c r="EY2" i="126"/>
  <c r="EX2" i="126"/>
  <c r="EW2" i="126"/>
  <c r="EV2" i="126"/>
  <c r="EU2" i="126"/>
  <c r="ET2" i="126"/>
  <c r="ES2" i="126"/>
  <c r="ER2" i="126"/>
  <c r="EQ2" i="126"/>
  <c r="EP2" i="126"/>
  <c r="EO2" i="126"/>
  <c r="EN2" i="126"/>
  <c r="EM2" i="126"/>
  <c r="EF2" i="126"/>
  <c r="EE2" i="126"/>
  <c r="ED2" i="126"/>
  <c r="EG2" i="126"/>
  <c r="EC2" i="126"/>
  <c r="EB2" i="126"/>
  <c r="EA2" i="126"/>
  <c r="DZ2" i="126"/>
  <c r="DY2" i="126"/>
  <c r="DX2" i="126"/>
  <c r="DW2" i="126"/>
  <c r="DV2" i="126"/>
  <c r="DT2" i="126"/>
  <c r="DS2" i="126"/>
  <c r="DR2" i="126"/>
  <c r="DQ2" i="126"/>
  <c r="DP2" i="126"/>
  <c r="DO2" i="126"/>
  <c r="DN2" i="126"/>
  <c r="DM2" i="126"/>
  <c r="DL2" i="126"/>
  <c r="DK2" i="126"/>
  <c r="DJ2" i="126"/>
  <c r="DI2" i="126"/>
  <c r="DH2" i="126"/>
  <c r="DG2" i="126"/>
  <c r="CW2" i="126"/>
  <c r="CV2" i="126"/>
  <c r="CU2" i="126"/>
  <c r="CQ2" i="126"/>
  <c r="CO2" i="126"/>
  <c r="CP2" i="126"/>
  <c r="CN2" i="126"/>
  <c r="CK2" i="126"/>
  <c r="CJ2" i="126"/>
  <c r="CI2" i="126"/>
  <c r="CH2" i="126"/>
  <c r="CG2" i="126"/>
  <c r="CF2" i="126"/>
  <c r="CE2" i="126"/>
  <c r="CD2" i="126"/>
  <c r="CC2" i="126"/>
  <c r="CB2" i="126"/>
  <c r="CA2" i="126"/>
  <c r="BZ2" i="126"/>
  <c r="BY2" i="126"/>
  <c r="BX2" i="126"/>
  <c r="BW2" i="126"/>
  <c r="BV2" i="126"/>
  <c r="BU2" i="126"/>
  <c r="BT2" i="126"/>
  <c r="BS2" i="126"/>
  <c r="BQ2" i="126"/>
  <c r="BP2" i="126"/>
  <c r="BO2" i="126"/>
  <c r="BN2" i="126"/>
  <c r="BM2" i="126"/>
  <c r="BL2" i="126"/>
  <c r="BK2" i="126"/>
  <c r="BJ2" i="126"/>
  <c r="BI2" i="126"/>
  <c r="BH2" i="126"/>
  <c r="BG2" i="126"/>
  <c r="BF2" i="126"/>
  <c r="BE2" i="126"/>
  <c r="BD2" i="126"/>
  <c r="BC2" i="126"/>
  <c r="BB2" i="126"/>
  <c r="BA2" i="126"/>
  <c r="AZ2" i="126"/>
  <c r="AY2" i="126"/>
  <c r="AX2" i="126"/>
  <c r="AW2" i="126"/>
  <c r="AV2" i="126"/>
  <c r="AU2" i="126"/>
  <c r="AT2" i="126"/>
  <c r="AS2" i="126"/>
  <c r="AR2" i="126"/>
  <c r="AQ2" i="126"/>
  <c r="AP2" i="126"/>
  <c r="AO2" i="126"/>
  <c r="AN2" i="126"/>
  <c r="AM2" i="126"/>
  <c r="AL2" i="126"/>
  <c r="AK2" i="126"/>
  <c r="AJ2" i="126"/>
  <c r="AI2" i="126"/>
  <c r="AH2" i="126"/>
  <c r="AG2" i="126"/>
  <c r="AF2" i="126"/>
  <c r="AE2" i="126"/>
  <c r="AD2" i="126"/>
  <c r="AC2" i="126"/>
  <c r="AB2" i="126"/>
  <c r="AA2" i="126"/>
  <c r="Z2" i="126"/>
  <c r="Y2" i="126"/>
  <c r="X2" i="126"/>
  <c r="W2" i="126"/>
  <c r="V2" i="126"/>
  <c r="U2" i="126"/>
  <c r="T2" i="126"/>
  <c r="S2" i="126"/>
  <c r="R2" i="126"/>
  <c r="Q2" i="126"/>
  <c r="P2" i="126"/>
  <c r="O2" i="126"/>
  <c r="N2" i="126"/>
  <c r="M2" i="126"/>
  <c r="L2" i="126"/>
  <c r="K2" i="126"/>
  <c r="J2" i="126"/>
  <c r="I2" i="126"/>
  <c r="H2" i="126"/>
  <c r="G2" i="126"/>
  <c r="F2" i="126"/>
  <c r="E2" i="126"/>
  <c r="D2" i="126"/>
  <c r="C2" i="126"/>
  <c r="B2" i="126"/>
  <c r="W2" i="125"/>
  <c r="V2" i="125"/>
  <c r="Q2" i="125"/>
  <c r="F2" i="125"/>
  <c r="I21" i="128" l="1"/>
  <c r="H21" i="128"/>
  <c r="G21" i="128"/>
  <c r="C21" i="128"/>
  <c r="B21" i="128"/>
  <c r="I20" i="128"/>
  <c r="H20" i="128"/>
  <c r="G20" i="128"/>
  <c r="C20" i="128"/>
  <c r="B20" i="128"/>
  <c r="I19" i="128"/>
  <c r="H19" i="128"/>
  <c r="G19" i="128"/>
  <c r="C19" i="128"/>
  <c r="B19" i="128"/>
  <c r="I18" i="128"/>
  <c r="H18" i="128"/>
  <c r="G18" i="128"/>
  <c r="C18" i="128"/>
  <c r="B18" i="128"/>
  <c r="I17" i="128"/>
  <c r="H17" i="128"/>
  <c r="G17" i="128"/>
  <c r="C17" i="128"/>
  <c r="B17" i="128"/>
  <c r="I16" i="128"/>
  <c r="H16" i="128"/>
  <c r="G16" i="128"/>
  <c r="C16" i="128"/>
  <c r="B16" i="128"/>
  <c r="I15" i="128"/>
  <c r="H15" i="128"/>
  <c r="G15" i="128"/>
  <c r="C15" i="128"/>
  <c r="B15" i="128"/>
  <c r="I14" i="128"/>
  <c r="H14" i="128"/>
  <c r="G14" i="128"/>
  <c r="C14" i="128"/>
  <c r="B14" i="128"/>
  <c r="I13" i="128"/>
  <c r="H13" i="128"/>
  <c r="G13" i="128"/>
  <c r="C13" i="128"/>
  <c r="B13" i="128"/>
  <c r="I12" i="128"/>
  <c r="H12" i="128"/>
  <c r="G12" i="128"/>
  <c r="C12" i="128"/>
  <c r="B12" i="128"/>
  <c r="I11" i="128"/>
  <c r="H11" i="128"/>
  <c r="G11" i="128"/>
  <c r="C11" i="128"/>
  <c r="B11" i="128"/>
  <c r="I10" i="128"/>
  <c r="H10" i="128"/>
  <c r="G10" i="128"/>
  <c r="C10" i="128"/>
  <c r="B10" i="128"/>
  <c r="I9" i="128"/>
  <c r="H9" i="128"/>
  <c r="G9" i="128"/>
  <c r="C9" i="128"/>
  <c r="B9" i="128"/>
  <c r="I8" i="128"/>
  <c r="H8" i="128"/>
  <c r="G8" i="128"/>
  <c r="C8" i="128"/>
  <c r="B8" i="128"/>
  <c r="I7" i="128"/>
  <c r="H7" i="128"/>
  <c r="G7" i="128"/>
  <c r="C7" i="128"/>
  <c r="B7" i="128"/>
  <c r="I6" i="128"/>
  <c r="H6" i="128"/>
  <c r="G6" i="128"/>
  <c r="C6" i="128"/>
  <c r="B6" i="128"/>
  <c r="I5" i="128"/>
  <c r="H5" i="128"/>
  <c r="G5" i="128"/>
  <c r="C5" i="128"/>
  <c r="B5" i="128"/>
  <c r="I4" i="128"/>
  <c r="H4" i="128"/>
  <c r="G4" i="128"/>
  <c r="C4" i="128"/>
  <c r="B4" i="128"/>
  <c r="I3" i="128"/>
  <c r="H3" i="128"/>
  <c r="G3" i="128"/>
  <c r="C3" i="128"/>
  <c r="B3" i="128"/>
  <c r="I2" i="128"/>
  <c r="H2" i="128"/>
  <c r="G2" i="128"/>
  <c r="B2" i="128"/>
  <c r="EL2" i="126"/>
  <c r="EK2" i="126"/>
  <c r="EJ2" i="126"/>
  <c r="EI2" i="126"/>
  <c r="EH2" i="126"/>
  <c r="DF2" i="126"/>
  <c r="DE2" i="126"/>
  <c r="DD2" i="126"/>
  <c r="DC2" i="126"/>
  <c r="DB2" i="126"/>
  <c r="DA2" i="126"/>
  <c r="CZ2" i="126"/>
  <c r="CY2" i="126"/>
  <c r="CX2" i="126"/>
  <c r="CT2" i="126"/>
  <c r="CS2" i="126"/>
  <c r="CR2" i="126"/>
  <c r="CM2" i="126"/>
  <c r="CL2" i="126"/>
  <c r="U2" i="125"/>
  <c r="T2" i="125"/>
  <c r="S2" i="125"/>
  <c r="R2" i="125"/>
  <c r="P2" i="125"/>
  <c r="O2" i="125"/>
  <c r="N2" i="125"/>
  <c r="M2" i="125"/>
  <c r="L2" i="125"/>
  <c r="K2" i="125"/>
  <c r="J2" i="125"/>
  <c r="I2" i="125"/>
  <c r="H2" i="125"/>
  <c r="G2" i="125"/>
  <c r="E2" i="125"/>
  <c r="D20" i="21"/>
  <c r="E24" i="7" l="1"/>
  <c r="E16" i="7"/>
  <c r="K127" i="11"/>
  <c r="K129" i="11" s="1"/>
  <c r="K126" i="11"/>
  <c r="K128" i="11" s="1"/>
  <c r="K130" i="11" s="1"/>
  <c r="K125" i="11"/>
  <c r="L118" i="11" l="1"/>
  <c r="K118" i="11"/>
  <c r="H34" i="12"/>
  <c r="F71" i="49"/>
  <c r="F68" i="49"/>
  <c r="L76" i="104"/>
  <c r="L47" i="104"/>
  <c r="L16" i="104"/>
  <c r="P41" i="3"/>
  <c r="L41" i="3"/>
  <c r="O22" i="4"/>
  <c r="K18" i="4"/>
  <c r="K19" i="4"/>
  <c r="K20" i="4"/>
  <c r="K21" i="4"/>
  <c r="O21" i="4" s="1"/>
  <c r="K22" i="4"/>
  <c r="D57" i="21"/>
  <c r="D56" i="21"/>
  <c r="D52" i="21"/>
  <c r="D46" i="21"/>
  <c r="D47" i="21"/>
  <c r="D48" i="21"/>
  <c r="D49" i="21"/>
  <c r="D50" i="21"/>
  <c r="D51" i="21"/>
  <c r="D34" i="21"/>
  <c r="D35" i="21"/>
  <c r="D36" i="21"/>
  <c r="D37" i="21"/>
  <c r="D38" i="21"/>
  <c r="D39" i="21"/>
  <c r="D40" i="21"/>
  <c r="D41" i="21"/>
  <c r="D42" i="21"/>
  <c r="D33" i="21"/>
  <c r="D27" i="21"/>
  <c r="D28" i="21"/>
  <c r="D29" i="21"/>
  <c r="D30" i="21"/>
  <c r="D26" i="21"/>
  <c r="D16" i="21"/>
  <c r="D18" i="21"/>
  <c r="D19" i="21"/>
  <c r="D21" i="21"/>
  <c r="D22" i="21"/>
  <c r="D23" i="21"/>
  <c r="D45" i="121" l="1"/>
  <c r="D41" i="121"/>
  <c r="D40" i="121"/>
  <c r="D37" i="121"/>
  <c r="D23" i="121"/>
  <c r="D15" i="121"/>
  <c r="D13" i="121"/>
  <c r="V5" i="36"/>
  <c r="V18" i="16"/>
  <c r="V15" i="16"/>
  <c r="V5" i="16"/>
  <c r="AI6" i="104"/>
  <c r="S11" i="4"/>
  <c r="S5" i="4"/>
  <c r="M52" i="3"/>
  <c r="D53" i="3"/>
  <c r="T5" i="1"/>
  <c r="G95" i="104" l="1"/>
  <c r="G94" i="104"/>
  <c r="J76" i="106" l="1"/>
  <c r="K76" i="106" s="1"/>
  <c r="L76" i="106" s="1"/>
  <c r="M76" i="106" s="1"/>
  <c r="N76" i="106" s="1"/>
  <c r="O76" i="106" s="1"/>
  <c r="P76" i="106" s="1"/>
  <c r="Q76" i="106" s="1"/>
  <c r="R76" i="106" s="1"/>
  <c r="S76" i="106" s="1"/>
  <c r="T76" i="106" s="1"/>
  <c r="U76" i="106" s="1"/>
  <c r="V76" i="106" s="1"/>
  <c r="W76" i="106" s="1"/>
  <c r="J77" i="106"/>
  <c r="K77" i="106" s="1"/>
  <c r="L77" i="106" s="1"/>
  <c r="M77" i="106" s="1"/>
  <c r="N77" i="106" s="1"/>
  <c r="O77" i="106" s="1"/>
  <c r="P77" i="106" s="1"/>
  <c r="Q77" i="106" s="1"/>
  <c r="R77" i="106" s="1"/>
  <c r="S77" i="106" s="1"/>
  <c r="T77" i="106" s="1"/>
  <c r="U77" i="106" s="1"/>
  <c r="V77" i="106" s="1"/>
  <c r="W77" i="106" s="1"/>
  <c r="J78" i="106"/>
  <c r="K78" i="106" s="1"/>
  <c r="L78" i="106" s="1"/>
  <c r="M78" i="106" s="1"/>
  <c r="N78" i="106" s="1"/>
  <c r="O78" i="106" s="1"/>
  <c r="P78" i="106" s="1"/>
  <c r="Q78" i="106" s="1"/>
  <c r="R78" i="106" s="1"/>
  <c r="S78" i="106" s="1"/>
  <c r="T78" i="106" s="1"/>
  <c r="U78" i="106" s="1"/>
  <c r="V78" i="106" s="1"/>
  <c r="W78" i="106" s="1"/>
  <c r="J79" i="106"/>
  <c r="K79" i="106" s="1"/>
  <c r="L79" i="106" s="1"/>
  <c r="M79" i="106" s="1"/>
  <c r="N79" i="106" s="1"/>
  <c r="O79" i="106" s="1"/>
  <c r="P79" i="106" s="1"/>
  <c r="Q79" i="106" s="1"/>
  <c r="R79" i="106" s="1"/>
  <c r="S79" i="106" s="1"/>
  <c r="T79" i="106" s="1"/>
  <c r="U79" i="106" s="1"/>
  <c r="V79" i="106" s="1"/>
  <c r="W79" i="106" s="1"/>
  <c r="J80" i="106"/>
  <c r="K80" i="106" s="1"/>
  <c r="L80" i="106" s="1"/>
  <c r="M80" i="106" s="1"/>
  <c r="N80" i="106" s="1"/>
  <c r="O80" i="106" s="1"/>
  <c r="P80" i="106" s="1"/>
  <c r="Q80" i="106" s="1"/>
  <c r="R80" i="106" s="1"/>
  <c r="S80" i="106" s="1"/>
  <c r="T80" i="106" s="1"/>
  <c r="U80" i="106" s="1"/>
  <c r="V80" i="106" s="1"/>
  <c r="W80" i="106" s="1"/>
  <c r="J81" i="106"/>
  <c r="K81" i="106" s="1"/>
  <c r="L81" i="106" s="1"/>
  <c r="M81" i="106" s="1"/>
  <c r="N81" i="106" s="1"/>
  <c r="O81" i="106" s="1"/>
  <c r="P81" i="106" s="1"/>
  <c r="Q81" i="106" s="1"/>
  <c r="R81" i="106" s="1"/>
  <c r="S81" i="106" s="1"/>
  <c r="T81" i="106" s="1"/>
  <c r="U81" i="106" s="1"/>
  <c r="V81" i="106" s="1"/>
  <c r="W81" i="106" s="1"/>
  <c r="J82" i="106"/>
  <c r="K82" i="106" s="1"/>
  <c r="L82" i="106" s="1"/>
  <c r="M82" i="106" s="1"/>
  <c r="N82" i="106" s="1"/>
  <c r="O82" i="106" s="1"/>
  <c r="P82" i="106" s="1"/>
  <c r="Q82" i="106" s="1"/>
  <c r="R82" i="106" s="1"/>
  <c r="S82" i="106" s="1"/>
  <c r="T82" i="106" s="1"/>
  <c r="U82" i="106" s="1"/>
  <c r="V82" i="106" s="1"/>
  <c r="W82" i="106" s="1"/>
  <c r="J71" i="106"/>
  <c r="K71" i="106" s="1"/>
  <c r="L71" i="106" s="1"/>
  <c r="M71" i="106" s="1"/>
  <c r="N71" i="106" s="1"/>
  <c r="O71" i="106" s="1"/>
  <c r="P71" i="106" s="1"/>
  <c r="Q71" i="106" s="1"/>
  <c r="R71" i="106" s="1"/>
  <c r="S71" i="106" s="1"/>
  <c r="T71" i="106" s="1"/>
  <c r="U71" i="106" s="1"/>
  <c r="V71" i="106" s="1"/>
  <c r="W71" i="106" s="1"/>
  <c r="J70" i="106"/>
  <c r="K70" i="106" s="1"/>
  <c r="L70" i="106" s="1"/>
  <c r="M70" i="106" s="1"/>
  <c r="N70" i="106" s="1"/>
  <c r="O70" i="106" s="1"/>
  <c r="P70" i="106" s="1"/>
  <c r="Q70" i="106" s="1"/>
  <c r="R70" i="106" s="1"/>
  <c r="S70" i="106" s="1"/>
  <c r="T70" i="106" s="1"/>
  <c r="U70" i="106" s="1"/>
  <c r="V70" i="106" s="1"/>
  <c r="W70" i="106" s="1"/>
  <c r="J69" i="106"/>
  <c r="K69" i="106" s="1"/>
  <c r="L69" i="106" s="1"/>
  <c r="M69" i="106" s="1"/>
  <c r="N69" i="106" s="1"/>
  <c r="O69" i="106" s="1"/>
  <c r="P69" i="106" s="1"/>
  <c r="Q69" i="106" s="1"/>
  <c r="R69" i="106" s="1"/>
  <c r="S69" i="106" s="1"/>
  <c r="T69" i="106" s="1"/>
  <c r="U69" i="106" s="1"/>
  <c r="V69" i="106" s="1"/>
  <c r="W69" i="106" s="1"/>
  <c r="J68" i="106"/>
  <c r="K68" i="106" s="1"/>
  <c r="L68" i="106" s="1"/>
  <c r="M68" i="106" s="1"/>
  <c r="N68" i="106" s="1"/>
  <c r="O68" i="106" s="1"/>
  <c r="P68" i="106" s="1"/>
  <c r="Q68" i="106" s="1"/>
  <c r="R68" i="106" s="1"/>
  <c r="S68" i="106" s="1"/>
  <c r="T68" i="106" s="1"/>
  <c r="U68" i="106" s="1"/>
  <c r="V68" i="106" s="1"/>
  <c r="W68" i="106" s="1"/>
  <c r="J59" i="106"/>
  <c r="K59" i="106" s="1"/>
  <c r="L59" i="106" s="1"/>
  <c r="M59" i="106" s="1"/>
  <c r="N59" i="106" s="1"/>
  <c r="O59" i="106" s="1"/>
  <c r="P59" i="106" s="1"/>
  <c r="Q59" i="106" s="1"/>
  <c r="R59" i="106" s="1"/>
  <c r="S59" i="106" s="1"/>
  <c r="T59" i="106" s="1"/>
  <c r="U59" i="106" s="1"/>
  <c r="V59" i="106" s="1"/>
  <c r="W59" i="106" s="1"/>
  <c r="J60" i="106"/>
  <c r="K60" i="106" s="1"/>
  <c r="L60" i="106" s="1"/>
  <c r="M60" i="106" s="1"/>
  <c r="N60" i="106" s="1"/>
  <c r="O60" i="106" s="1"/>
  <c r="P60" i="106" s="1"/>
  <c r="Q60" i="106" s="1"/>
  <c r="R60" i="106" s="1"/>
  <c r="S60" i="106" s="1"/>
  <c r="T60" i="106" s="1"/>
  <c r="U60" i="106" s="1"/>
  <c r="V60" i="106" s="1"/>
  <c r="W60" i="106" s="1"/>
  <c r="J61" i="106"/>
  <c r="K61" i="106" s="1"/>
  <c r="L61" i="106" s="1"/>
  <c r="M61" i="106" s="1"/>
  <c r="N61" i="106" s="1"/>
  <c r="O61" i="106" s="1"/>
  <c r="P61" i="106" s="1"/>
  <c r="Q61" i="106" s="1"/>
  <c r="R61" i="106" s="1"/>
  <c r="S61" i="106" s="1"/>
  <c r="T61" i="106" s="1"/>
  <c r="U61" i="106" s="1"/>
  <c r="V61" i="106" s="1"/>
  <c r="W61" i="106" s="1"/>
  <c r="J62" i="106"/>
  <c r="K62" i="106" s="1"/>
  <c r="L62" i="106" s="1"/>
  <c r="M62" i="106" s="1"/>
  <c r="N62" i="106" s="1"/>
  <c r="O62" i="106" s="1"/>
  <c r="P62" i="106" s="1"/>
  <c r="Q62" i="106" s="1"/>
  <c r="R62" i="106" s="1"/>
  <c r="S62" i="106" s="1"/>
  <c r="T62" i="106" s="1"/>
  <c r="U62" i="106" s="1"/>
  <c r="V62" i="106" s="1"/>
  <c r="W62" i="106" s="1"/>
  <c r="J63" i="106"/>
  <c r="K63" i="106" s="1"/>
  <c r="L63" i="106" s="1"/>
  <c r="M63" i="106" s="1"/>
  <c r="N63" i="106" s="1"/>
  <c r="O63" i="106" s="1"/>
  <c r="P63" i="106" s="1"/>
  <c r="Q63" i="106" s="1"/>
  <c r="R63" i="106" s="1"/>
  <c r="S63" i="106" s="1"/>
  <c r="T63" i="106" s="1"/>
  <c r="U63" i="106" s="1"/>
  <c r="V63" i="106" s="1"/>
  <c r="W63" i="106" s="1"/>
  <c r="AM47" i="124" l="1"/>
  <c r="AL47" i="124"/>
  <c r="AK47" i="124"/>
  <c r="AJ47" i="124"/>
  <c r="AI47" i="124"/>
  <c r="AH47" i="124"/>
  <c r="AG47" i="124"/>
  <c r="AF47" i="124"/>
  <c r="AE47" i="124"/>
  <c r="AD47" i="124"/>
  <c r="AC47" i="124"/>
  <c r="AB47" i="124"/>
  <c r="AA47" i="124"/>
  <c r="Z47" i="124"/>
  <c r="Y47" i="124"/>
  <c r="X47" i="124"/>
  <c r="W47" i="124"/>
  <c r="V47" i="124"/>
  <c r="U47" i="124"/>
  <c r="T47" i="124"/>
  <c r="S47" i="124"/>
  <c r="R47" i="124"/>
  <c r="Q47" i="124"/>
  <c r="P47" i="124"/>
  <c r="O47" i="124"/>
  <c r="N47" i="124"/>
  <c r="M47" i="124"/>
  <c r="L47" i="124"/>
  <c r="K47" i="124"/>
  <c r="J47" i="124"/>
  <c r="I47" i="124"/>
  <c r="H47" i="124"/>
  <c r="G47" i="124"/>
  <c r="F47" i="124"/>
  <c r="E47" i="124"/>
  <c r="AN46" i="124"/>
  <c r="D46" i="124"/>
  <c r="C46" i="124"/>
  <c r="AN45" i="124"/>
  <c r="D45" i="124"/>
  <c r="C45" i="124"/>
  <c r="AN44" i="124"/>
  <c r="D44" i="124"/>
  <c r="C44" i="124"/>
  <c r="AN43" i="124"/>
  <c r="D43" i="124"/>
  <c r="C43" i="124"/>
  <c r="AN42" i="124"/>
  <c r="D42" i="124"/>
  <c r="C42" i="124"/>
  <c r="AM40" i="124"/>
  <c r="AL40" i="124"/>
  <c r="AK40" i="124"/>
  <c r="AJ40" i="124"/>
  <c r="AI40" i="124"/>
  <c r="AH40" i="124"/>
  <c r="AG40" i="124"/>
  <c r="AF40" i="124"/>
  <c r="AE40" i="124"/>
  <c r="AD40" i="124"/>
  <c r="AC40" i="124"/>
  <c r="AB40" i="124"/>
  <c r="AA40" i="124"/>
  <c r="Z40" i="124"/>
  <c r="Y40" i="124"/>
  <c r="X40" i="124"/>
  <c r="W40" i="124"/>
  <c r="V40" i="124"/>
  <c r="U40" i="124"/>
  <c r="T40" i="124"/>
  <c r="S40" i="124"/>
  <c r="R40" i="124"/>
  <c r="Q40" i="124"/>
  <c r="P40" i="124"/>
  <c r="O40" i="124"/>
  <c r="N40" i="124"/>
  <c r="M40" i="124"/>
  <c r="L40" i="124"/>
  <c r="K40" i="124"/>
  <c r="J40" i="124"/>
  <c r="I40" i="124"/>
  <c r="H40" i="124"/>
  <c r="G40" i="124"/>
  <c r="F40" i="124"/>
  <c r="E40" i="124"/>
  <c r="AN39" i="124"/>
  <c r="D39" i="124"/>
  <c r="C39" i="124"/>
  <c r="AN38" i="124"/>
  <c r="D38" i="124"/>
  <c r="C38" i="124"/>
  <c r="AN37" i="124"/>
  <c r="D37" i="124"/>
  <c r="C37" i="124"/>
  <c r="AN36" i="124"/>
  <c r="D36" i="124"/>
  <c r="C36" i="124"/>
  <c r="AN35" i="124"/>
  <c r="D35" i="124"/>
  <c r="C35" i="124"/>
  <c r="AN34" i="124"/>
  <c r="D34" i="124"/>
  <c r="C34" i="124"/>
  <c r="AN33" i="124"/>
  <c r="D33" i="124"/>
  <c r="C33" i="124"/>
  <c r="AN32" i="124"/>
  <c r="D32" i="124"/>
  <c r="C32" i="124"/>
  <c r="AN31" i="124"/>
  <c r="D31" i="124"/>
  <c r="C31" i="124"/>
  <c r="AN30" i="124"/>
  <c r="D30" i="124"/>
  <c r="C30" i="124"/>
  <c r="AM62" i="124"/>
  <c r="AL62" i="124"/>
  <c r="AK62" i="124"/>
  <c r="AJ62" i="124"/>
  <c r="AI62" i="124"/>
  <c r="AH62" i="124"/>
  <c r="AG62" i="124"/>
  <c r="AF62" i="124"/>
  <c r="AE62" i="124"/>
  <c r="AD62" i="124"/>
  <c r="AC62" i="124"/>
  <c r="AB62" i="124"/>
  <c r="AA62" i="124"/>
  <c r="Z62" i="124"/>
  <c r="Y62" i="124"/>
  <c r="X62" i="124"/>
  <c r="W62" i="124"/>
  <c r="V62" i="124"/>
  <c r="U62" i="124"/>
  <c r="T62" i="124"/>
  <c r="S62" i="124"/>
  <c r="R62" i="124"/>
  <c r="Q62" i="124"/>
  <c r="P62" i="124"/>
  <c r="O62" i="124"/>
  <c r="N62" i="124"/>
  <c r="M62" i="124"/>
  <c r="L62" i="124"/>
  <c r="K62" i="124"/>
  <c r="J62" i="124"/>
  <c r="I62" i="124"/>
  <c r="H62" i="124"/>
  <c r="G62" i="124"/>
  <c r="F62" i="124"/>
  <c r="E62" i="124"/>
  <c r="AN61" i="124"/>
  <c r="AN60" i="124"/>
  <c r="AN59" i="124"/>
  <c r="AN58" i="124"/>
  <c r="AN57" i="124"/>
  <c r="AN56" i="124"/>
  <c r="AN55" i="124"/>
  <c r="AN54" i="124"/>
  <c r="AN53" i="124"/>
  <c r="AN52" i="124"/>
  <c r="AM24" i="124"/>
  <c r="AL24" i="124"/>
  <c r="AK24" i="124"/>
  <c r="AJ24" i="124"/>
  <c r="AI24" i="124"/>
  <c r="AH24" i="124"/>
  <c r="AG24" i="124"/>
  <c r="AF24" i="124"/>
  <c r="AE24" i="124"/>
  <c r="AD24" i="124"/>
  <c r="AC24" i="124"/>
  <c r="AB24" i="124"/>
  <c r="AA24" i="124"/>
  <c r="Z24" i="124"/>
  <c r="Y24" i="124"/>
  <c r="X24" i="124"/>
  <c r="W24" i="124"/>
  <c r="V24" i="124"/>
  <c r="U24" i="124"/>
  <c r="T24" i="124"/>
  <c r="S24" i="124"/>
  <c r="R24" i="124"/>
  <c r="Q24" i="124"/>
  <c r="P24" i="124"/>
  <c r="O24" i="124"/>
  <c r="N24" i="124"/>
  <c r="M24" i="124"/>
  <c r="L24" i="124"/>
  <c r="K24" i="124"/>
  <c r="J24" i="124"/>
  <c r="I24" i="124"/>
  <c r="H24" i="124"/>
  <c r="G24" i="124"/>
  <c r="F24" i="124"/>
  <c r="E24" i="124"/>
  <c r="AN23" i="124"/>
  <c r="D23" i="124"/>
  <c r="C23" i="124"/>
  <c r="AN22" i="124"/>
  <c r="D22" i="124"/>
  <c r="C22" i="124"/>
  <c r="AN21" i="124"/>
  <c r="D21" i="124"/>
  <c r="C21" i="124"/>
  <c r="AN20" i="124"/>
  <c r="D20" i="124"/>
  <c r="C20" i="124"/>
  <c r="AN19" i="124"/>
  <c r="D19" i="124"/>
  <c r="C19" i="124"/>
  <c r="AM16" i="124"/>
  <c r="AL16" i="124"/>
  <c r="AK16" i="124"/>
  <c r="AJ16" i="124"/>
  <c r="AI16" i="124"/>
  <c r="AH16" i="124"/>
  <c r="AG16" i="124"/>
  <c r="AF16" i="124"/>
  <c r="AE16" i="124"/>
  <c r="AD16" i="124"/>
  <c r="AC16" i="124"/>
  <c r="AB16" i="124"/>
  <c r="AA16" i="124"/>
  <c r="Z16" i="124"/>
  <c r="Y16" i="124"/>
  <c r="X16" i="124"/>
  <c r="W16" i="124"/>
  <c r="V16" i="124"/>
  <c r="U16" i="124"/>
  <c r="T16" i="124"/>
  <c r="S16" i="124"/>
  <c r="R16" i="124"/>
  <c r="Q16" i="124"/>
  <c r="P16" i="124"/>
  <c r="O16" i="124"/>
  <c r="N16" i="124"/>
  <c r="M16" i="124"/>
  <c r="L16" i="124"/>
  <c r="K16" i="124"/>
  <c r="J16" i="124"/>
  <c r="I16" i="124"/>
  <c r="H16" i="124"/>
  <c r="G16" i="124"/>
  <c r="F16" i="124"/>
  <c r="E16" i="124"/>
  <c r="AN15" i="124"/>
  <c r="D15" i="124"/>
  <c r="C15" i="124"/>
  <c r="AN14" i="124"/>
  <c r="D14" i="124"/>
  <c r="C14" i="124"/>
  <c r="AN13" i="124"/>
  <c r="D13" i="124"/>
  <c r="C13" i="124"/>
  <c r="AN12" i="124"/>
  <c r="D12" i="124"/>
  <c r="C12" i="124"/>
  <c r="AN11" i="124"/>
  <c r="D11" i="124"/>
  <c r="C11" i="124"/>
  <c r="I95" i="106"/>
  <c r="I84" i="106"/>
  <c r="I72" i="106"/>
  <c r="O26" i="124" l="1"/>
  <c r="AA26" i="124"/>
  <c r="AM26" i="124"/>
  <c r="Z26" i="124"/>
  <c r="AL26" i="124"/>
  <c r="E26" i="124"/>
  <c r="Q26" i="124"/>
  <c r="F26" i="124"/>
  <c r="R26" i="124"/>
  <c r="AC26" i="124"/>
  <c r="K26" i="124"/>
  <c r="W26" i="124"/>
  <c r="AI26" i="124"/>
  <c r="D16" i="124"/>
  <c r="BA4" i="124" s="1"/>
  <c r="I26" i="124"/>
  <c r="U26" i="124"/>
  <c r="AG26" i="124"/>
  <c r="J26" i="124"/>
  <c r="V26" i="124"/>
  <c r="AH26" i="124"/>
  <c r="D24" i="124"/>
  <c r="BA5" i="124" s="1"/>
  <c r="D40" i="124"/>
  <c r="D47" i="124"/>
  <c r="BA10" i="124" s="1"/>
  <c r="X26" i="124"/>
  <c r="L26" i="124"/>
  <c r="AJ26" i="124"/>
  <c r="AK26" i="124"/>
  <c r="P26" i="124"/>
  <c r="AB26" i="124"/>
  <c r="M26" i="124"/>
  <c r="N26" i="124"/>
  <c r="AD26" i="124"/>
  <c r="Y26" i="124"/>
  <c r="G26" i="124"/>
  <c r="S26" i="124"/>
  <c r="AE26" i="124"/>
  <c r="H26" i="124"/>
  <c r="T26" i="124"/>
  <c r="AF26" i="124"/>
  <c r="N49" i="124"/>
  <c r="Z49" i="124"/>
  <c r="O49" i="124"/>
  <c r="AA49" i="124"/>
  <c r="AM49" i="124"/>
  <c r="G49" i="124"/>
  <c r="S49" i="124"/>
  <c r="AE49" i="124"/>
  <c r="J49" i="124"/>
  <c r="V49" i="124"/>
  <c r="AH49" i="124"/>
  <c r="AJ49" i="124"/>
  <c r="L49" i="124"/>
  <c r="H49" i="124"/>
  <c r="T49" i="124"/>
  <c r="AF49" i="124"/>
  <c r="X49" i="124"/>
  <c r="I49" i="124"/>
  <c r="U49" i="124"/>
  <c r="AG49" i="124"/>
  <c r="AN16" i="124"/>
  <c r="K49" i="124"/>
  <c r="W49" i="124"/>
  <c r="AI49" i="124"/>
  <c r="P49" i="124"/>
  <c r="AB49" i="124"/>
  <c r="E49" i="124"/>
  <c r="Q49" i="124"/>
  <c r="AC49" i="124"/>
  <c r="AN24" i="124"/>
  <c r="AN40" i="124"/>
  <c r="AL49" i="124"/>
  <c r="M49" i="124"/>
  <c r="Y49" i="124"/>
  <c r="AK49" i="124"/>
  <c r="AN62" i="124"/>
  <c r="F49" i="124"/>
  <c r="R49" i="124"/>
  <c r="AD49" i="124"/>
  <c r="AN47" i="124"/>
  <c r="J87" i="106"/>
  <c r="K87" i="106" s="1"/>
  <c r="L87" i="106" s="1"/>
  <c r="M87" i="106" s="1"/>
  <c r="N87" i="106" s="1"/>
  <c r="O87" i="106" s="1"/>
  <c r="P87" i="106" s="1"/>
  <c r="Q87" i="106" s="1"/>
  <c r="R87" i="106" s="1"/>
  <c r="S87" i="106" s="1"/>
  <c r="T87" i="106" s="1"/>
  <c r="U87" i="106" s="1"/>
  <c r="V87" i="106" s="1"/>
  <c r="W87" i="106" s="1"/>
  <c r="J88" i="106"/>
  <c r="K88" i="106" s="1"/>
  <c r="L88" i="106" s="1"/>
  <c r="M88" i="106" s="1"/>
  <c r="N88" i="106" s="1"/>
  <c r="O88" i="106" s="1"/>
  <c r="P88" i="106" s="1"/>
  <c r="Q88" i="106" s="1"/>
  <c r="R88" i="106" s="1"/>
  <c r="S88" i="106" s="1"/>
  <c r="T88" i="106" s="1"/>
  <c r="U88" i="106" s="1"/>
  <c r="V88" i="106" s="1"/>
  <c r="W88" i="106" s="1"/>
  <c r="J93" i="106"/>
  <c r="K93" i="106" s="1"/>
  <c r="L93" i="106" s="1"/>
  <c r="M93" i="106" s="1"/>
  <c r="N93" i="106" s="1"/>
  <c r="O93" i="106" s="1"/>
  <c r="P93" i="106" s="1"/>
  <c r="Q93" i="106" s="1"/>
  <c r="R93" i="106" s="1"/>
  <c r="S93" i="106" s="1"/>
  <c r="T93" i="106" s="1"/>
  <c r="U93" i="106" s="1"/>
  <c r="V93" i="106" s="1"/>
  <c r="W93" i="106" s="1"/>
  <c r="J83" i="106"/>
  <c r="K83" i="106" s="1"/>
  <c r="L83" i="106" s="1"/>
  <c r="M83" i="106" s="1"/>
  <c r="N83" i="106" s="1"/>
  <c r="O83" i="106" s="1"/>
  <c r="P83" i="106" s="1"/>
  <c r="Q83" i="106" s="1"/>
  <c r="R83" i="106" s="1"/>
  <c r="S83" i="106" s="1"/>
  <c r="T83" i="106" s="1"/>
  <c r="U83" i="106" s="1"/>
  <c r="V83" i="106" s="1"/>
  <c r="W83" i="106" s="1"/>
  <c r="W39" i="106"/>
  <c r="V39" i="106"/>
  <c r="U39" i="106"/>
  <c r="T39" i="106"/>
  <c r="S39" i="106"/>
  <c r="R39" i="106"/>
  <c r="P39" i="106"/>
  <c r="O39" i="106"/>
  <c r="N39" i="106"/>
  <c r="M39" i="106"/>
  <c r="L39" i="106"/>
  <c r="K39" i="106"/>
  <c r="J39" i="106"/>
  <c r="W45" i="106"/>
  <c r="V45" i="106"/>
  <c r="U45" i="106"/>
  <c r="T45" i="106"/>
  <c r="S45" i="106"/>
  <c r="R45" i="106"/>
  <c r="Q45" i="106"/>
  <c r="P45" i="106"/>
  <c r="O45" i="106"/>
  <c r="N45" i="106"/>
  <c r="M45" i="106"/>
  <c r="L45" i="106"/>
  <c r="K45" i="106"/>
  <c r="J45" i="106"/>
  <c r="I45" i="106"/>
  <c r="J57" i="106"/>
  <c r="K57" i="106" s="1"/>
  <c r="L57" i="106" s="1"/>
  <c r="M57" i="106" s="1"/>
  <c r="N57" i="106" s="1"/>
  <c r="O57" i="106" s="1"/>
  <c r="P57" i="106" s="1"/>
  <c r="Q57" i="106" s="1"/>
  <c r="R57" i="106" s="1"/>
  <c r="S57" i="106" s="1"/>
  <c r="T57" i="106" s="1"/>
  <c r="U57" i="106" s="1"/>
  <c r="V57" i="106" s="1"/>
  <c r="W57" i="106" s="1"/>
  <c r="J47" i="106"/>
  <c r="K47" i="106" s="1"/>
  <c r="L47" i="106" s="1"/>
  <c r="M47" i="106" s="1"/>
  <c r="N47" i="106" s="1"/>
  <c r="O47" i="106" s="1"/>
  <c r="P47" i="106" s="1"/>
  <c r="Q47" i="106" s="1"/>
  <c r="R47" i="106" s="1"/>
  <c r="S47" i="106" s="1"/>
  <c r="T47" i="106" s="1"/>
  <c r="U47" i="106" s="1"/>
  <c r="V47" i="106" s="1"/>
  <c r="W47" i="106" s="1"/>
  <c r="J46" i="106"/>
  <c r="K46" i="106" s="1"/>
  <c r="L46" i="106" s="1"/>
  <c r="M46" i="106" s="1"/>
  <c r="N46" i="106" s="1"/>
  <c r="O46" i="106" s="1"/>
  <c r="C19" i="4"/>
  <c r="C20" i="4"/>
  <c r="C21" i="4"/>
  <c r="C22" i="4"/>
  <c r="C41" i="3"/>
  <c r="D26" i="124" l="1"/>
  <c r="BA9" i="124"/>
  <c r="D49" i="124"/>
  <c r="BA11" i="124" s="1"/>
  <c r="AN26" i="124"/>
  <c r="AN49" i="124"/>
  <c r="P46" i="106"/>
  <c r="Q46" i="106" s="1"/>
  <c r="R46" i="106" l="1"/>
  <c r="J42" i="17"/>
  <c r="I120" i="106" s="1"/>
  <c r="X42" i="17"/>
  <c r="W120" i="106" s="1"/>
  <c r="W42" i="17"/>
  <c r="V120" i="106" s="1"/>
  <c r="V42" i="17"/>
  <c r="U120" i="106" s="1"/>
  <c r="U42" i="17"/>
  <c r="T120" i="106" s="1"/>
  <c r="T42" i="17"/>
  <c r="S120" i="106" s="1"/>
  <c r="S42" i="17"/>
  <c r="R120" i="106" s="1"/>
  <c r="R42" i="17"/>
  <c r="Q120" i="106" s="1"/>
  <c r="Q42" i="17"/>
  <c r="P120" i="106" s="1"/>
  <c r="P42" i="17"/>
  <c r="O120" i="106" s="1"/>
  <c r="O42" i="17"/>
  <c r="N120" i="106" s="1"/>
  <c r="N42" i="17"/>
  <c r="M120" i="106" s="1"/>
  <c r="M42" i="17"/>
  <c r="L120" i="106" s="1"/>
  <c r="L42" i="17"/>
  <c r="K120" i="106" s="1"/>
  <c r="K42" i="17"/>
  <c r="J120" i="106" s="1"/>
  <c r="X32" i="17"/>
  <c r="W12" i="106" s="1"/>
  <c r="W32" i="17"/>
  <c r="V12" i="106" s="1"/>
  <c r="V32" i="17"/>
  <c r="U12" i="106" s="1"/>
  <c r="U32" i="17"/>
  <c r="T12" i="106" s="1"/>
  <c r="T32" i="17"/>
  <c r="S12" i="106" s="1"/>
  <c r="S32" i="17"/>
  <c r="R12" i="106" s="1"/>
  <c r="R32" i="17"/>
  <c r="Q12" i="106" s="1"/>
  <c r="Q32" i="17"/>
  <c r="P12" i="106" s="1"/>
  <c r="P32" i="17"/>
  <c r="O12" i="106" s="1"/>
  <c r="O32" i="17"/>
  <c r="N12" i="106" s="1"/>
  <c r="N32" i="17"/>
  <c r="M12" i="106" s="1"/>
  <c r="M32" i="17"/>
  <c r="L12" i="106" s="1"/>
  <c r="L32" i="17"/>
  <c r="K12" i="106" s="1"/>
  <c r="K32" i="17"/>
  <c r="J12" i="106" s="1"/>
  <c r="J32" i="17"/>
  <c r="I12" i="106" s="1"/>
  <c r="X22" i="17"/>
  <c r="W11" i="106" s="1"/>
  <c r="W22" i="17"/>
  <c r="V11" i="106" s="1"/>
  <c r="V22" i="17"/>
  <c r="U11" i="106" s="1"/>
  <c r="U22" i="17"/>
  <c r="T11" i="106" s="1"/>
  <c r="T22" i="17"/>
  <c r="S11" i="106" s="1"/>
  <c r="S22" i="17"/>
  <c r="R11" i="106" s="1"/>
  <c r="R22" i="17"/>
  <c r="Q11" i="106" s="1"/>
  <c r="Q22" i="17"/>
  <c r="P11" i="106" s="1"/>
  <c r="P22" i="17"/>
  <c r="O11" i="106" s="1"/>
  <c r="O22" i="17"/>
  <c r="N11" i="106" s="1"/>
  <c r="N22" i="17"/>
  <c r="M11" i="106" s="1"/>
  <c r="M22" i="17"/>
  <c r="L11" i="106" s="1"/>
  <c r="L22" i="17"/>
  <c r="K11" i="106" s="1"/>
  <c r="K22" i="17"/>
  <c r="J11" i="106" s="1"/>
  <c r="J22" i="17"/>
  <c r="I11" i="106" s="1"/>
  <c r="J13" i="17"/>
  <c r="I10" i="106" s="1"/>
  <c r="X13" i="17"/>
  <c r="W10" i="106" s="1"/>
  <c r="R13" i="17"/>
  <c r="Q10" i="106" s="1"/>
  <c r="S13" i="17"/>
  <c r="R10" i="106" s="1"/>
  <c r="T13" i="17"/>
  <c r="S10" i="106" s="1"/>
  <c r="U13" i="17"/>
  <c r="T10" i="106" s="1"/>
  <c r="V13" i="17"/>
  <c r="U10" i="106" s="1"/>
  <c r="W13" i="17"/>
  <c r="V10" i="106" s="1"/>
  <c r="K13" i="17"/>
  <c r="J10" i="106" s="1"/>
  <c r="L13" i="17"/>
  <c r="K10" i="106" s="1"/>
  <c r="M13" i="17"/>
  <c r="L10" i="106" s="1"/>
  <c r="N13" i="17"/>
  <c r="M10" i="106" s="1"/>
  <c r="O13" i="17"/>
  <c r="N10" i="106" s="1"/>
  <c r="P13" i="17"/>
  <c r="O10" i="106" s="1"/>
  <c r="Q13" i="17"/>
  <c r="P10" i="106" s="1"/>
  <c r="C34" i="3"/>
  <c r="L34" i="3"/>
  <c r="P34" i="3"/>
  <c r="C35" i="3"/>
  <c r="L35" i="3"/>
  <c r="P35" i="3"/>
  <c r="C36" i="3"/>
  <c r="L36" i="3"/>
  <c r="P36" i="3"/>
  <c r="C37" i="3"/>
  <c r="L37" i="3"/>
  <c r="P37" i="3"/>
  <c r="C38" i="3"/>
  <c r="L38" i="3"/>
  <c r="P38" i="3"/>
  <c r="C39" i="3"/>
  <c r="L39" i="3"/>
  <c r="P39" i="3"/>
  <c r="C40" i="3"/>
  <c r="L40" i="3"/>
  <c r="P40" i="3"/>
  <c r="C42" i="3"/>
  <c r="L42" i="3"/>
  <c r="P42" i="3"/>
  <c r="C43" i="3"/>
  <c r="L43" i="3"/>
  <c r="P43" i="3"/>
  <c r="S46" i="106" l="1"/>
  <c r="J77" i="49"/>
  <c r="T46" i="106" l="1"/>
  <c r="D44" i="16"/>
  <c r="E14" i="49"/>
  <c r="F14" i="49"/>
  <c r="E26" i="49"/>
  <c r="F26" i="49"/>
  <c r="E43" i="49"/>
  <c r="F43" i="49"/>
  <c r="E60" i="49"/>
  <c r="F60" i="49"/>
  <c r="AC12" i="104"/>
  <c r="AB12" i="104"/>
  <c r="AA12" i="104"/>
  <c r="Z12" i="104"/>
  <c r="Y12" i="104"/>
  <c r="V12" i="104"/>
  <c r="U12" i="104"/>
  <c r="T12" i="104"/>
  <c r="S12" i="104"/>
  <c r="R12" i="104"/>
  <c r="Q12" i="104"/>
  <c r="P12" i="104"/>
  <c r="O12" i="104"/>
  <c r="N12" i="104"/>
  <c r="U46" i="106" l="1"/>
  <c r="F16" i="49"/>
  <c r="BA15" i="124" s="1"/>
  <c r="F45" i="49"/>
  <c r="F28" i="49"/>
  <c r="BA16" i="124" s="1"/>
  <c r="F62" i="49"/>
  <c r="BA19" i="124" s="1"/>
  <c r="D29" i="121" l="1"/>
  <c r="T5" i="49"/>
  <c r="BA18" i="124"/>
  <c r="BA20" i="124" s="1"/>
  <c r="V46" i="106"/>
  <c r="H47" i="12"/>
  <c r="H49" i="12" s="1"/>
  <c r="F49" i="12" s="1"/>
  <c r="Q11" i="16"/>
  <c r="F40" i="7"/>
  <c r="D33" i="121" l="1"/>
  <c r="AR5" i="124"/>
  <c r="D31" i="121"/>
  <c r="T11" i="49"/>
  <c r="W46" i="106"/>
  <c r="H49" i="13"/>
  <c r="H45" i="13"/>
  <c r="H38" i="13"/>
  <c r="H30" i="13"/>
  <c r="H14" i="13"/>
  <c r="H8" i="13"/>
  <c r="Q10" i="16"/>
  <c r="P10" i="16"/>
  <c r="R10" i="16" l="1"/>
  <c r="O6" i="36" l="1"/>
  <c r="P6" i="36"/>
  <c r="Q6" i="36"/>
  <c r="R6" i="36"/>
  <c r="G66" i="16" l="1"/>
  <c r="G62" i="13"/>
  <c r="G61" i="13"/>
  <c r="F49" i="3"/>
  <c r="G63" i="13" l="1"/>
  <c r="H63" i="13" l="1"/>
  <c r="D27" i="121"/>
  <c r="M5" i="13"/>
  <c r="M8" i="13" s="1"/>
  <c r="Q27" i="16"/>
  <c r="P27" i="16"/>
  <c r="J27" i="16"/>
  <c r="L27" i="16" s="1"/>
  <c r="Q26" i="16"/>
  <c r="P26" i="16"/>
  <c r="J26" i="16"/>
  <c r="L26" i="16" s="1"/>
  <c r="Q25" i="16"/>
  <c r="P25" i="16"/>
  <c r="J25" i="16"/>
  <c r="L25" i="16" s="1"/>
  <c r="Q24" i="16"/>
  <c r="P24" i="16"/>
  <c r="J24" i="16"/>
  <c r="L24" i="16" s="1"/>
  <c r="Q23" i="16"/>
  <c r="P23" i="16"/>
  <c r="J23" i="16"/>
  <c r="L23" i="16" s="1"/>
  <c r="Q22" i="16"/>
  <c r="P22" i="16"/>
  <c r="J22" i="16"/>
  <c r="L22" i="16" s="1"/>
  <c r="Q21" i="16"/>
  <c r="P21" i="16"/>
  <c r="J21" i="16"/>
  <c r="L21" i="16" s="1"/>
  <c r="P36" i="16"/>
  <c r="R36" i="16" s="1"/>
  <c r="L36" i="16"/>
  <c r="P35" i="16"/>
  <c r="R35" i="16" s="1"/>
  <c r="L35" i="16"/>
  <c r="P34" i="16"/>
  <c r="R34" i="16" s="1"/>
  <c r="L34" i="16"/>
  <c r="P33" i="16"/>
  <c r="R33" i="16" s="1"/>
  <c r="L33" i="16"/>
  <c r="X17" i="104"/>
  <c r="AB118" i="104"/>
  <c r="AA118" i="104"/>
  <c r="Z118" i="104"/>
  <c r="AB107" i="104"/>
  <c r="AA107" i="104"/>
  <c r="Z107" i="104"/>
  <c r="AB103" i="104"/>
  <c r="AA103" i="104"/>
  <c r="Z103" i="104"/>
  <c r="AB87" i="104"/>
  <c r="AA87" i="104"/>
  <c r="Z87" i="104"/>
  <c r="AB81" i="104"/>
  <c r="AA81" i="104"/>
  <c r="Z81" i="104"/>
  <c r="AB70" i="104"/>
  <c r="AA70" i="104"/>
  <c r="Z70" i="104"/>
  <c r="AB61" i="104"/>
  <c r="AA61" i="104"/>
  <c r="Z61" i="104"/>
  <c r="AB55" i="104"/>
  <c r="AA55" i="104"/>
  <c r="Z55" i="104"/>
  <c r="AB39" i="104"/>
  <c r="AA39" i="104"/>
  <c r="Z39" i="104"/>
  <c r="AB20" i="104"/>
  <c r="AA20" i="104"/>
  <c r="Z20" i="104"/>
  <c r="T118" i="104"/>
  <c r="S118" i="104"/>
  <c r="R118" i="104"/>
  <c r="Q118" i="104"/>
  <c r="T107" i="104"/>
  <c r="S107" i="104"/>
  <c r="R107" i="104"/>
  <c r="Q107" i="104"/>
  <c r="T103" i="104"/>
  <c r="S103" i="104"/>
  <c r="R103" i="104"/>
  <c r="Q103" i="104"/>
  <c r="T87" i="104"/>
  <c r="S87" i="104"/>
  <c r="R87" i="104"/>
  <c r="Q87" i="104"/>
  <c r="T81" i="104"/>
  <c r="S81" i="104"/>
  <c r="R81" i="104"/>
  <c r="Q81" i="104"/>
  <c r="T70" i="104"/>
  <c r="S70" i="104"/>
  <c r="R70" i="104"/>
  <c r="Q70" i="104"/>
  <c r="T61" i="104"/>
  <c r="S61" i="104"/>
  <c r="R61" i="104"/>
  <c r="Q61" i="104"/>
  <c r="T55" i="104"/>
  <c r="S55" i="104"/>
  <c r="R55" i="104"/>
  <c r="Q55" i="104"/>
  <c r="T39" i="104"/>
  <c r="S39" i="104"/>
  <c r="R39" i="104"/>
  <c r="Q39" i="104"/>
  <c r="T20" i="104"/>
  <c r="S20" i="104"/>
  <c r="R20" i="104"/>
  <c r="Q20" i="104"/>
  <c r="G28" i="104"/>
  <c r="R21" i="16" l="1"/>
  <c r="R24" i="16"/>
  <c r="R27" i="16"/>
  <c r="AB120" i="104"/>
  <c r="AB11" i="104" s="1"/>
  <c r="T120" i="104"/>
  <c r="T11" i="104" s="1"/>
  <c r="Z120" i="104"/>
  <c r="Z11" i="104" s="1"/>
  <c r="AA120" i="104"/>
  <c r="AA11" i="104" s="1"/>
  <c r="Q120" i="104"/>
  <c r="Q11" i="104" s="1"/>
  <c r="R120" i="104"/>
  <c r="R11" i="104" s="1"/>
  <c r="S120" i="104"/>
  <c r="S11" i="104" s="1"/>
  <c r="R22" i="16"/>
  <c r="R23" i="16"/>
  <c r="R25" i="16"/>
  <c r="R26" i="16"/>
  <c r="L97" i="11"/>
  <c r="K97" i="11"/>
  <c r="L108" i="11"/>
  <c r="K108" i="11"/>
  <c r="I134" i="106" l="1"/>
  <c r="D5" i="26" l="1"/>
  <c r="D5" i="25"/>
  <c r="D35" i="22"/>
  <c r="D34" i="22"/>
  <c r="D31" i="22"/>
  <c r="D30" i="22"/>
  <c r="D22" i="22"/>
  <c r="D21" i="22"/>
  <c r="D19" i="22"/>
  <c r="D6" i="22"/>
  <c r="D53" i="21"/>
  <c r="D45" i="21"/>
  <c r="E107" i="11"/>
  <c r="X59" i="104" l="1"/>
  <c r="L59" i="104"/>
  <c r="J53" i="11" s="1"/>
  <c r="X68" i="104"/>
  <c r="L68" i="104"/>
  <c r="I57" i="10" s="1"/>
  <c r="J118" i="104"/>
  <c r="D61" i="124" s="1"/>
  <c r="X116" i="104"/>
  <c r="L116" i="104"/>
  <c r="J106" i="11" s="1"/>
  <c r="X101" i="104"/>
  <c r="L101" i="104"/>
  <c r="I87" i="10" s="1"/>
  <c r="J62" i="11" l="1"/>
  <c r="J95" i="11"/>
  <c r="I100" i="10"/>
  <c r="I50" i="10"/>
  <c r="AC107" i="104"/>
  <c r="Y107" i="104"/>
  <c r="V107" i="104"/>
  <c r="U107" i="104"/>
  <c r="P107" i="104"/>
  <c r="O107" i="104"/>
  <c r="N107" i="104"/>
  <c r="M107" i="104"/>
  <c r="J107" i="104"/>
  <c r="X106" i="104"/>
  <c r="X107" i="104" s="1"/>
  <c r="L106" i="104"/>
  <c r="I106" i="104"/>
  <c r="M79" i="49" l="1"/>
  <c r="H32" i="12"/>
  <c r="I107" i="104"/>
  <c r="D60" i="124"/>
  <c r="J114" i="11"/>
  <c r="K131" i="11" s="1"/>
  <c r="L107" i="104"/>
  <c r="I91" i="10" s="1"/>
  <c r="W11" i="104"/>
  <c r="AD12" i="104"/>
  <c r="X117" i="104" l="1"/>
  <c r="X115" i="104"/>
  <c r="X114" i="104"/>
  <c r="X113" i="104"/>
  <c r="X112" i="104"/>
  <c r="X111" i="104"/>
  <c r="X110" i="104"/>
  <c r="X102" i="104"/>
  <c r="X100" i="104"/>
  <c r="X99" i="104"/>
  <c r="X98" i="104"/>
  <c r="X97" i="104"/>
  <c r="X96" i="104"/>
  <c r="X95" i="104"/>
  <c r="X94" i="104"/>
  <c r="X93" i="104"/>
  <c r="X92" i="104"/>
  <c r="X91" i="104"/>
  <c r="X90" i="104"/>
  <c r="X86" i="104"/>
  <c r="X85" i="104"/>
  <c r="X84" i="104"/>
  <c r="X80" i="104"/>
  <c r="X79" i="104"/>
  <c r="X78" i="104"/>
  <c r="X77" i="104"/>
  <c r="X76" i="104"/>
  <c r="X75" i="104"/>
  <c r="X74" i="104"/>
  <c r="X73" i="104"/>
  <c r="X69" i="104"/>
  <c r="X67" i="104"/>
  <c r="X66" i="104"/>
  <c r="X65" i="104"/>
  <c r="X64" i="104"/>
  <c r="X60" i="104"/>
  <c r="X58" i="104"/>
  <c r="X54" i="104"/>
  <c r="X53" i="104"/>
  <c r="X52" i="104"/>
  <c r="X51" i="104"/>
  <c r="X50" i="104"/>
  <c r="X49" i="104"/>
  <c r="X48" i="104"/>
  <c r="X47" i="104"/>
  <c r="X46" i="104"/>
  <c r="X45" i="104"/>
  <c r="X44" i="104"/>
  <c r="X43" i="104"/>
  <c r="X42" i="104"/>
  <c r="X38" i="104"/>
  <c r="X37" i="104"/>
  <c r="X36" i="104"/>
  <c r="X35" i="104"/>
  <c r="X34" i="104"/>
  <c r="X33" i="104"/>
  <c r="X32" i="104"/>
  <c r="X31" i="104"/>
  <c r="X30" i="104"/>
  <c r="X29" i="104"/>
  <c r="X28" i="104"/>
  <c r="X27" i="104"/>
  <c r="X26" i="104"/>
  <c r="X25" i="104"/>
  <c r="X24" i="104"/>
  <c r="X23" i="104"/>
  <c r="L117" i="104"/>
  <c r="L115" i="104"/>
  <c r="L114" i="104"/>
  <c r="L113" i="104"/>
  <c r="L112" i="104"/>
  <c r="L111" i="104"/>
  <c r="L110" i="104"/>
  <c r="L102" i="104"/>
  <c r="L100" i="104"/>
  <c r="L99" i="104"/>
  <c r="L98" i="104"/>
  <c r="L97" i="104"/>
  <c r="L96" i="104"/>
  <c r="L95" i="104"/>
  <c r="L94" i="104"/>
  <c r="L93" i="104"/>
  <c r="L92" i="104"/>
  <c r="L91" i="104"/>
  <c r="L90" i="104"/>
  <c r="L86" i="104"/>
  <c r="L85" i="104"/>
  <c r="L84" i="104"/>
  <c r="L80" i="104"/>
  <c r="L79" i="104"/>
  <c r="L78" i="104"/>
  <c r="L77" i="104"/>
  <c r="L75" i="104"/>
  <c r="L74" i="104"/>
  <c r="L73" i="104"/>
  <c r="L69" i="104"/>
  <c r="L67" i="104"/>
  <c r="L66" i="104"/>
  <c r="L65" i="104"/>
  <c r="L64" i="104"/>
  <c r="L60" i="104"/>
  <c r="L58" i="104"/>
  <c r="L54" i="104"/>
  <c r="L53" i="104"/>
  <c r="L52" i="104"/>
  <c r="L51" i="104"/>
  <c r="L50" i="104"/>
  <c r="L49" i="104"/>
  <c r="L48" i="104"/>
  <c r="L46" i="104"/>
  <c r="L45" i="104"/>
  <c r="L44" i="104"/>
  <c r="L43" i="104"/>
  <c r="L42" i="104"/>
  <c r="L38" i="104"/>
  <c r="L37" i="104"/>
  <c r="L36" i="104"/>
  <c r="L35" i="104"/>
  <c r="L34" i="104"/>
  <c r="L33" i="104"/>
  <c r="L32" i="104"/>
  <c r="L31" i="104"/>
  <c r="L30" i="104"/>
  <c r="L29" i="104"/>
  <c r="L28" i="104"/>
  <c r="L27" i="104"/>
  <c r="L26" i="104"/>
  <c r="L25" i="104"/>
  <c r="L24" i="104"/>
  <c r="L23" i="104"/>
  <c r="L15" i="104"/>
  <c r="L17" i="104"/>
  <c r="L18" i="104"/>
  <c r="L19" i="104"/>
  <c r="X15" i="104"/>
  <c r="X16" i="104"/>
  <c r="X18" i="104"/>
  <c r="X19" i="104"/>
  <c r="X14" i="104"/>
  <c r="L14" i="104"/>
  <c r="L103" i="104" l="1"/>
  <c r="N52" i="36"/>
  <c r="R52" i="36"/>
  <c r="Q52" i="36"/>
  <c r="P52" i="36"/>
  <c r="O52" i="36"/>
  <c r="N37" i="36"/>
  <c r="R37" i="36"/>
  <c r="Q37" i="36"/>
  <c r="P37" i="36"/>
  <c r="O37" i="36"/>
  <c r="R22" i="36"/>
  <c r="Q22" i="36"/>
  <c r="P22" i="36"/>
  <c r="O22" i="36"/>
  <c r="N22" i="36"/>
  <c r="H33" i="12" l="1"/>
  <c r="L52" i="36" l="1"/>
  <c r="F54" i="36" s="1"/>
  <c r="I108" i="106" l="1"/>
  <c r="I104" i="106"/>
  <c r="I143" i="106"/>
  <c r="I145" i="106" s="1"/>
  <c r="P33" i="3" l="1"/>
  <c r="P32" i="3"/>
  <c r="P31" i="3"/>
  <c r="P30" i="3"/>
  <c r="P29" i="3"/>
  <c r="Q19" i="16" l="1"/>
  <c r="E13" i="17"/>
  <c r="D13" i="17"/>
  <c r="F13" i="17" s="1"/>
  <c r="F12" i="17"/>
  <c r="F11" i="17"/>
  <c r="F10" i="17"/>
  <c r="F9" i="17"/>
  <c r="P32" i="16"/>
  <c r="R32" i="16" s="1"/>
  <c r="L32" i="16"/>
  <c r="L37" i="16"/>
  <c r="D30" i="16"/>
  <c r="D38" i="16" s="1"/>
  <c r="G74" i="16" l="1"/>
  <c r="C33" i="3"/>
  <c r="C32" i="3"/>
  <c r="C31" i="3"/>
  <c r="C30" i="3"/>
  <c r="C29" i="3"/>
  <c r="J110" i="106" l="1"/>
  <c r="K110" i="106" s="1"/>
  <c r="L110" i="106" s="1"/>
  <c r="M110" i="106" s="1"/>
  <c r="N110" i="106" s="1"/>
  <c r="O110" i="106" s="1"/>
  <c r="P110" i="106" s="1"/>
  <c r="Q110" i="106" s="1"/>
  <c r="R110" i="106" s="1"/>
  <c r="S110" i="106" s="1"/>
  <c r="T110" i="106" s="1"/>
  <c r="U110" i="106" s="1"/>
  <c r="V110" i="106" s="1"/>
  <c r="W110" i="106" s="1"/>
  <c r="H108" i="106"/>
  <c r="J107" i="106"/>
  <c r="K107" i="106" s="1"/>
  <c r="L107" i="106" s="1"/>
  <c r="M107" i="106" s="1"/>
  <c r="N107" i="106" s="1"/>
  <c r="O107" i="106" s="1"/>
  <c r="P107" i="106" s="1"/>
  <c r="Q107" i="106" s="1"/>
  <c r="R107" i="106" s="1"/>
  <c r="S107" i="106" s="1"/>
  <c r="T107" i="106" s="1"/>
  <c r="U107" i="106" s="1"/>
  <c r="V107" i="106" s="1"/>
  <c r="W107" i="106" s="1"/>
  <c r="J106" i="106"/>
  <c r="K106" i="106" s="1"/>
  <c r="H104" i="106"/>
  <c r="J103" i="106"/>
  <c r="K103" i="106" s="1"/>
  <c r="L103" i="106" s="1"/>
  <c r="M103" i="106" s="1"/>
  <c r="N103" i="106" s="1"/>
  <c r="O103" i="106" s="1"/>
  <c r="P103" i="106" s="1"/>
  <c r="Q103" i="106" s="1"/>
  <c r="R103" i="106" s="1"/>
  <c r="S103" i="106" s="1"/>
  <c r="T103" i="106" s="1"/>
  <c r="U103" i="106" s="1"/>
  <c r="V103" i="106" s="1"/>
  <c r="W103" i="106" s="1"/>
  <c r="J102" i="106"/>
  <c r="K102" i="106" s="1"/>
  <c r="J94" i="106"/>
  <c r="K94" i="106" s="1"/>
  <c r="L94" i="106" s="1"/>
  <c r="M94" i="106" s="1"/>
  <c r="N94" i="106" s="1"/>
  <c r="O94" i="106" s="1"/>
  <c r="P94" i="106" s="1"/>
  <c r="Q94" i="106" s="1"/>
  <c r="R94" i="106" s="1"/>
  <c r="S94" i="106" s="1"/>
  <c r="T94" i="106" s="1"/>
  <c r="U94" i="106" s="1"/>
  <c r="V94" i="106" s="1"/>
  <c r="W94" i="106" s="1"/>
  <c r="J92" i="106"/>
  <c r="K92" i="106" s="1"/>
  <c r="L92" i="106" s="1"/>
  <c r="M92" i="106" s="1"/>
  <c r="N92" i="106" s="1"/>
  <c r="O92" i="106" s="1"/>
  <c r="P92" i="106" s="1"/>
  <c r="Q92" i="106" s="1"/>
  <c r="R92" i="106" s="1"/>
  <c r="S92" i="106" s="1"/>
  <c r="T92" i="106" s="1"/>
  <c r="U92" i="106" s="1"/>
  <c r="V92" i="106" s="1"/>
  <c r="W92" i="106" s="1"/>
  <c r="J91" i="106"/>
  <c r="K91" i="106" s="1"/>
  <c r="L91" i="106" s="1"/>
  <c r="M91" i="106" s="1"/>
  <c r="N91" i="106" s="1"/>
  <c r="O91" i="106" s="1"/>
  <c r="P91" i="106" s="1"/>
  <c r="Q91" i="106" s="1"/>
  <c r="R91" i="106" s="1"/>
  <c r="S91" i="106" s="1"/>
  <c r="T91" i="106" s="1"/>
  <c r="U91" i="106" s="1"/>
  <c r="V91" i="106" s="1"/>
  <c r="W91" i="106" s="1"/>
  <c r="J90" i="106"/>
  <c r="K90" i="106" s="1"/>
  <c r="L90" i="106" s="1"/>
  <c r="M90" i="106" s="1"/>
  <c r="N90" i="106" s="1"/>
  <c r="O90" i="106" s="1"/>
  <c r="P90" i="106" s="1"/>
  <c r="Q90" i="106" s="1"/>
  <c r="R90" i="106" s="1"/>
  <c r="S90" i="106" s="1"/>
  <c r="T90" i="106" s="1"/>
  <c r="U90" i="106" s="1"/>
  <c r="V90" i="106" s="1"/>
  <c r="W90" i="106" s="1"/>
  <c r="J89" i="106"/>
  <c r="K89" i="106" s="1"/>
  <c r="L89" i="106" s="1"/>
  <c r="M89" i="106" s="1"/>
  <c r="N89" i="106" s="1"/>
  <c r="O89" i="106" s="1"/>
  <c r="P89" i="106" s="1"/>
  <c r="Q89" i="106" s="1"/>
  <c r="R89" i="106" s="1"/>
  <c r="S89" i="106" s="1"/>
  <c r="T89" i="106" s="1"/>
  <c r="U89" i="106" s="1"/>
  <c r="V89" i="106" s="1"/>
  <c r="W89" i="106" s="1"/>
  <c r="J86" i="106"/>
  <c r="J75" i="106"/>
  <c r="J74" i="106"/>
  <c r="J67" i="106"/>
  <c r="J64" i="106"/>
  <c r="W143" i="106"/>
  <c r="V143" i="106"/>
  <c r="U143" i="106"/>
  <c r="T143" i="106"/>
  <c r="S143" i="106"/>
  <c r="R143" i="106"/>
  <c r="Q143" i="106"/>
  <c r="P143" i="106"/>
  <c r="O143" i="106"/>
  <c r="N143" i="106"/>
  <c r="M143" i="106"/>
  <c r="L143" i="106"/>
  <c r="K143" i="106"/>
  <c r="J143" i="106"/>
  <c r="W134" i="106"/>
  <c r="V134" i="106"/>
  <c r="U134" i="106"/>
  <c r="T134" i="106"/>
  <c r="S134" i="106"/>
  <c r="R134" i="106"/>
  <c r="Q134" i="106"/>
  <c r="P134" i="106"/>
  <c r="O134" i="106"/>
  <c r="N134" i="106"/>
  <c r="M134" i="106"/>
  <c r="L134" i="106"/>
  <c r="K134" i="106"/>
  <c r="J134" i="106"/>
  <c r="J15" i="106"/>
  <c r="K15" i="106" s="1"/>
  <c r="L15" i="106" s="1"/>
  <c r="M15" i="106" s="1"/>
  <c r="N15" i="106" s="1"/>
  <c r="O15" i="106" s="1"/>
  <c r="P15" i="106" s="1"/>
  <c r="Q15" i="106" s="1"/>
  <c r="R15" i="106" s="1"/>
  <c r="S15" i="106" s="1"/>
  <c r="T15" i="106" s="1"/>
  <c r="U15" i="106" s="1"/>
  <c r="V15" i="106" s="1"/>
  <c r="W15" i="106" s="1"/>
  <c r="J14" i="106"/>
  <c r="K74" i="106" l="1"/>
  <c r="J84" i="106"/>
  <c r="K67" i="106"/>
  <c r="J72" i="106"/>
  <c r="K86" i="106"/>
  <c r="J95" i="106"/>
  <c r="K64" i="106"/>
  <c r="K75" i="106"/>
  <c r="L74" i="106"/>
  <c r="O145" i="106"/>
  <c r="W145" i="106"/>
  <c r="Q145" i="106"/>
  <c r="J145" i="106"/>
  <c r="R145" i="106"/>
  <c r="S145" i="106"/>
  <c r="K145" i="106"/>
  <c r="L145" i="106"/>
  <c r="T145" i="106"/>
  <c r="M145" i="106"/>
  <c r="U145" i="106"/>
  <c r="N145" i="106"/>
  <c r="V145" i="106"/>
  <c r="P145" i="106"/>
  <c r="K14" i="106"/>
  <c r="L14" i="106" s="1"/>
  <c r="M14" i="106" s="1"/>
  <c r="N14" i="106" s="1"/>
  <c r="O14" i="106" s="1"/>
  <c r="P14" i="106" s="1"/>
  <c r="Q14" i="106" s="1"/>
  <c r="R14" i="106" s="1"/>
  <c r="S14" i="106" s="1"/>
  <c r="T14" i="106" s="1"/>
  <c r="U14" i="106" s="1"/>
  <c r="V14" i="106" s="1"/>
  <c r="W14" i="106" s="1"/>
  <c r="L102" i="106"/>
  <c r="K104" i="106"/>
  <c r="J108" i="106"/>
  <c r="K108" i="106"/>
  <c r="L106" i="106"/>
  <c r="J104" i="106"/>
  <c r="M74" i="106" l="1"/>
  <c r="L86" i="106"/>
  <c r="K95" i="106"/>
  <c r="L67" i="106"/>
  <c r="K72" i="106"/>
  <c r="K84" i="106"/>
  <c r="L75" i="106"/>
  <c r="L84" i="106" s="1"/>
  <c r="L64" i="106"/>
  <c r="L108" i="106"/>
  <c r="M106" i="106"/>
  <c r="M102" i="106"/>
  <c r="L104" i="106"/>
  <c r="M67" i="106" l="1"/>
  <c r="L72" i="106"/>
  <c r="M86" i="106"/>
  <c r="L95" i="106"/>
  <c r="N74" i="106"/>
  <c r="M64" i="106"/>
  <c r="M75" i="106"/>
  <c r="M84" i="106" s="1"/>
  <c r="N102" i="106"/>
  <c r="M104" i="106"/>
  <c r="N106" i="106"/>
  <c r="M108" i="106"/>
  <c r="O74" i="106" l="1"/>
  <c r="N86" i="106"/>
  <c r="M95" i="106"/>
  <c r="N67" i="106"/>
  <c r="M72" i="106"/>
  <c r="N75" i="106"/>
  <c r="N84" i="106" s="1"/>
  <c r="N64" i="106"/>
  <c r="O106" i="106"/>
  <c r="N108" i="106"/>
  <c r="N104" i="106"/>
  <c r="O102" i="106"/>
  <c r="O67" i="106" l="1"/>
  <c r="N72" i="106"/>
  <c r="O86" i="106"/>
  <c r="N95" i="106"/>
  <c r="P74" i="106"/>
  <c r="O64" i="106"/>
  <c r="O75" i="106"/>
  <c r="O84" i="106" s="1"/>
  <c r="P106" i="106"/>
  <c r="O108" i="106"/>
  <c r="O104" i="106"/>
  <c r="P102" i="106"/>
  <c r="Q74" i="106" l="1"/>
  <c r="P86" i="106"/>
  <c r="O95" i="106"/>
  <c r="P67" i="106"/>
  <c r="O72" i="106"/>
  <c r="P75" i="106"/>
  <c r="P84" i="106" s="1"/>
  <c r="P64" i="106"/>
  <c r="P108" i="106"/>
  <c r="Q106" i="106"/>
  <c r="Q102" i="106"/>
  <c r="P104" i="106"/>
  <c r="Q67" i="106" l="1"/>
  <c r="P72" i="106"/>
  <c r="Q86" i="106"/>
  <c r="P95" i="106"/>
  <c r="R74" i="106"/>
  <c r="Q64" i="106"/>
  <c r="Q75" i="106"/>
  <c r="Q84" i="106" s="1"/>
  <c r="R106" i="106"/>
  <c r="Q108" i="106"/>
  <c r="Q104" i="106"/>
  <c r="R102" i="106"/>
  <c r="S74" i="106" l="1"/>
  <c r="R86" i="106"/>
  <c r="Q95" i="106"/>
  <c r="R67" i="106"/>
  <c r="Q72" i="106"/>
  <c r="R75" i="106"/>
  <c r="R84" i="106" s="1"/>
  <c r="R64" i="106"/>
  <c r="S106" i="106"/>
  <c r="R108" i="106"/>
  <c r="S102" i="106"/>
  <c r="R104" i="106"/>
  <c r="S67" i="106" l="1"/>
  <c r="R72" i="106"/>
  <c r="S86" i="106"/>
  <c r="R95" i="106"/>
  <c r="T74" i="106"/>
  <c r="S64" i="106"/>
  <c r="S75" i="106"/>
  <c r="S84" i="106" s="1"/>
  <c r="S108" i="106"/>
  <c r="T106" i="106"/>
  <c r="T102" i="106"/>
  <c r="S104" i="106"/>
  <c r="U74" i="106" l="1"/>
  <c r="T86" i="106"/>
  <c r="S95" i="106"/>
  <c r="T67" i="106"/>
  <c r="S72" i="106"/>
  <c r="T75" i="106"/>
  <c r="T84" i="106" s="1"/>
  <c r="T64" i="106"/>
  <c r="T108" i="106"/>
  <c r="U106" i="106"/>
  <c r="U102" i="106"/>
  <c r="T104" i="106"/>
  <c r="U67" i="106" l="1"/>
  <c r="T72" i="106"/>
  <c r="U86" i="106"/>
  <c r="T95" i="106"/>
  <c r="V74" i="106"/>
  <c r="U64" i="106"/>
  <c r="U75" i="106"/>
  <c r="U84" i="106" s="1"/>
  <c r="V106" i="106"/>
  <c r="U108" i="106"/>
  <c r="V102" i="106"/>
  <c r="U104" i="106"/>
  <c r="W74" i="106" l="1"/>
  <c r="V86" i="106"/>
  <c r="U95" i="106"/>
  <c r="V67" i="106"/>
  <c r="U72" i="106"/>
  <c r="V75" i="106"/>
  <c r="V84" i="106" s="1"/>
  <c r="V64" i="106"/>
  <c r="W106" i="106"/>
  <c r="W108" i="106" s="1"/>
  <c r="V108" i="106"/>
  <c r="V104" i="106"/>
  <c r="W102" i="106"/>
  <c r="W104" i="106" s="1"/>
  <c r="W67" i="106" l="1"/>
  <c r="W72" i="106" s="1"/>
  <c r="V72" i="106"/>
  <c r="W86" i="106"/>
  <c r="W95" i="106" s="1"/>
  <c r="V95" i="106"/>
  <c r="W64" i="106"/>
  <c r="W75" i="106"/>
  <c r="W84" i="106" s="1"/>
  <c r="L33" i="3"/>
  <c r="L32" i="3"/>
  <c r="L31" i="3"/>
  <c r="L30" i="3"/>
  <c r="L29" i="3"/>
  <c r="K44" i="3"/>
  <c r="J44" i="3"/>
  <c r="I44" i="3"/>
  <c r="H44" i="3"/>
  <c r="G44" i="3"/>
  <c r="F44" i="3"/>
  <c r="E44" i="3"/>
  <c r="D44" i="3"/>
  <c r="L44" i="3" l="1"/>
  <c r="AC118" i="104" l="1"/>
  <c r="Y118" i="104"/>
  <c r="V118" i="104"/>
  <c r="U118" i="104"/>
  <c r="P118" i="104"/>
  <c r="O118" i="104"/>
  <c r="N118" i="104"/>
  <c r="M118" i="104"/>
  <c r="AC103" i="104"/>
  <c r="Y103" i="104"/>
  <c r="V103" i="104"/>
  <c r="U103" i="104"/>
  <c r="P103" i="104"/>
  <c r="O103" i="104"/>
  <c r="N103" i="104"/>
  <c r="M103" i="104"/>
  <c r="AC87" i="104"/>
  <c r="Y87" i="104"/>
  <c r="V87" i="104"/>
  <c r="U87" i="104"/>
  <c r="P87" i="104"/>
  <c r="O87" i="104"/>
  <c r="N87" i="104"/>
  <c r="M87" i="104"/>
  <c r="J87" i="104"/>
  <c r="D58" i="124" s="1"/>
  <c r="AC81" i="104"/>
  <c r="Y81" i="104"/>
  <c r="V81" i="104"/>
  <c r="U81" i="104"/>
  <c r="P81" i="104"/>
  <c r="O81" i="104"/>
  <c r="N81" i="104"/>
  <c r="M81" i="104"/>
  <c r="J81" i="104"/>
  <c r="D57" i="124" s="1"/>
  <c r="AC70" i="104"/>
  <c r="Y70" i="104"/>
  <c r="V70" i="104"/>
  <c r="U70" i="104"/>
  <c r="P70" i="104"/>
  <c r="O70" i="104"/>
  <c r="N70" i="104"/>
  <c r="M70" i="104"/>
  <c r="J70" i="104"/>
  <c r="D56" i="124" s="1"/>
  <c r="AC61" i="104"/>
  <c r="Y61" i="104"/>
  <c r="V61" i="104"/>
  <c r="U61" i="104"/>
  <c r="P61" i="104"/>
  <c r="O61" i="104"/>
  <c r="N61" i="104"/>
  <c r="M61" i="104"/>
  <c r="J61" i="104"/>
  <c r="D55" i="124" s="1"/>
  <c r="AC55" i="104"/>
  <c r="Y55" i="104"/>
  <c r="V55" i="104"/>
  <c r="U55" i="104"/>
  <c r="P55" i="104"/>
  <c r="O55" i="104"/>
  <c r="N55" i="104"/>
  <c r="M55" i="104"/>
  <c r="J55" i="104"/>
  <c r="D54" i="124" s="1"/>
  <c r="AC39" i="104"/>
  <c r="Y39" i="104"/>
  <c r="V39" i="104"/>
  <c r="U39" i="104"/>
  <c r="P39" i="104"/>
  <c r="O39" i="104"/>
  <c r="N39" i="104"/>
  <c r="M39" i="104"/>
  <c r="J39" i="104"/>
  <c r="D53" i="124" s="1"/>
  <c r="G29" i="104"/>
  <c r="J17" i="11"/>
  <c r="AC20" i="104"/>
  <c r="Y20" i="104"/>
  <c r="V20" i="104"/>
  <c r="U20" i="104"/>
  <c r="P20" i="104"/>
  <c r="O20" i="104"/>
  <c r="N20" i="104"/>
  <c r="M20" i="104"/>
  <c r="J20" i="104"/>
  <c r="D52" i="124" s="1"/>
  <c r="J13" i="11"/>
  <c r="E13" i="11" s="1"/>
  <c r="J12" i="11"/>
  <c r="J11" i="11"/>
  <c r="J10" i="11"/>
  <c r="J9" i="11"/>
  <c r="J8" i="11"/>
  <c r="N120" i="104" l="1"/>
  <c r="N11" i="104" s="1"/>
  <c r="P120" i="104"/>
  <c r="P11" i="104" s="1"/>
  <c r="U120" i="104"/>
  <c r="U11" i="104" s="1"/>
  <c r="V120" i="104"/>
  <c r="V11" i="104" s="1"/>
  <c r="Y120" i="104"/>
  <c r="Y11" i="104" s="1"/>
  <c r="O120" i="104"/>
  <c r="O11" i="104" s="1"/>
  <c r="AC120" i="104"/>
  <c r="AC11" i="104" s="1"/>
  <c r="M120" i="104"/>
  <c r="M11" i="104" s="1"/>
  <c r="X70" i="104"/>
  <c r="X87" i="104"/>
  <c r="X61" i="104"/>
  <c r="X81" i="104"/>
  <c r="X103" i="104"/>
  <c r="X118" i="104"/>
  <c r="X55" i="104"/>
  <c r="X39" i="104"/>
  <c r="X20" i="104"/>
  <c r="L61" i="104"/>
  <c r="I28" i="10"/>
  <c r="J29" i="11"/>
  <c r="I24" i="10"/>
  <c r="J25" i="11"/>
  <c r="I19" i="10"/>
  <c r="J20" i="11"/>
  <c r="I25" i="10"/>
  <c r="J26" i="11"/>
  <c r="J18" i="11"/>
  <c r="I17" i="10"/>
  <c r="I21" i="10"/>
  <c r="J22" i="11"/>
  <c r="J19" i="11"/>
  <c r="I18" i="10"/>
  <c r="I29" i="10"/>
  <c r="J30" i="11"/>
  <c r="I26" i="10"/>
  <c r="J27" i="11"/>
  <c r="I30" i="10"/>
  <c r="J31" i="11"/>
  <c r="I20" i="10"/>
  <c r="J21" i="11"/>
  <c r="J32" i="11"/>
  <c r="E32" i="11" s="1"/>
  <c r="I31" i="10"/>
  <c r="J23" i="11"/>
  <c r="I22" i="10"/>
  <c r="J24" i="11"/>
  <c r="I23" i="10"/>
  <c r="I27" i="10"/>
  <c r="J28" i="11"/>
  <c r="J48" i="11"/>
  <c r="E48" i="11" s="1"/>
  <c r="I46" i="10"/>
  <c r="J45" i="11"/>
  <c r="I43" i="10"/>
  <c r="J41" i="11"/>
  <c r="I39" i="10"/>
  <c r="I42" i="10"/>
  <c r="J44" i="11"/>
  <c r="I40" i="10"/>
  <c r="J42" i="11"/>
  <c r="J46" i="11"/>
  <c r="I44" i="10"/>
  <c r="J40" i="11"/>
  <c r="I38" i="10"/>
  <c r="J38" i="11"/>
  <c r="I36" i="10"/>
  <c r="I34" i="10"/>
  <c r="J36" i="11"/>
  <c r="J37" i="11"/>
  <c r="I35" i="10"/>
  <c r="J39" i="11"/>
  <c r="I37" i="10"/>
  <c r="I41" i="10"/>
  <c r="J43" i="11"/>
  <c r="J47" i="11"/>
  <c r="I45" i="10"/>
  <c r="I51" i="10"/>
  <c r="J54" i="11"/>
  <c r="I49" i="10"/>
  <c r="J52" i="11"/>
  <c r="J61" i="11"/>
  <c r="I56" i="10"/>
  <c r="J63" i="11"/>
  <c r="I58" i="10"/>
  <c r="J58" i="11"/>
  <c r="I53" i="10"/>
  <c r="J59" i="11"/>
  <c r="I54" i="10"/>
  <c r="J60" i="11"/>
  <c r="I55" i="10"/>
  <c r="J68" i="11"/>
  <c r="I62" i="10"/>
  <c r="J72" i="11"/>
  <c r="I66" i="10"/>
  <c r="I63" i="10"/>
  <c r="J69" i="11"/>
  <c r="J74" i="11"/>
  <c r="E74" i="11" s="1"/>
  <c r="I68" i="10"/>
  <c r="I64" i="10"/>
  <c r="J70" i="11"/>
  <c r="I61" i="10"/>
  <c r="J67" i="11"/>
  <c r="J71" i="11"/>
  <c r="I65" i="10"/>
  <c r="J73" i="11"/>
  <c r="I67" i="10"/>
  <c r="J80" i="11"/>
  <c r="E80" i="11" s="1"/>
  <c r="I73" i="10"/>
  <c r="I72" i="10"/>
  <c r="J79" i="11"/>
  <c r="J78" i="11"/>
  <c r="I71" i="10"/>
  <c r="J88" i="11"/>
  <c r="I80" i="10"/>
  <c r="J92" i="11"/>
  <c r="I84" i="10"/>
  <c r="J85" i="11"/>
  <c r="I77" i="10"/>
  <c r="I78" i="10"/>
  <c r="J86" i="11"/>
  <c r="J89" i="11"/>
  <c r="I81" i="10"/>
  <c r="J93" i="11"/>
  <c r="I85" i="10"/>
  <c r="J94" i="11"/>
  <c r="I86" i="10"/>
  <c r="I76" i="10"/>
  <c r="J84" i="11"/>
  <c r="J87" i="11"/>
  <c r="I79" i="10"/>
  <c r="J90" i="11"/>
  <c r="I82" i="10"/>
  <c r="J91" i="11"/>
  <c r="I83" i="10"/>
  <c r="J96" i="11"/>
  <c r="I88" i="10"/>
  <c r="I99" i="10"/>
  <c r="J105" i="11"/>
  <c r="I95" i="10"/>
  <c r="J101" i="11"/>
  <c r="I96" i="10"/>
  <c r="J102" i="11"/>
  <c r="I101" i="10"/>
  <c r="J107" i="11"/>
  <c r="I98" i="10"/>
  <c r="J104" i="11"/>
  <c r="I94" i="10"/>
  <c r="J100" i="11"/>
  <c r="J103" i="11"/>
  <c r="I97" i="10"/>
  <c r="L118" i="104"/>
  <c r="L87" i="104"/>
  <c r="L81" i="104"/>
  <c r="L70" i="104"/>
  <c r="L55" i="104"/>
  <c r="L39" i="104"/>
  <c r="I16" i="10"/>
  <c r="I13" i="10"/>
  <c r="I12" i="10"/>
  <c r="I11" i="10"/>
  <c r="I10" i="10"/>
  <c r="I9" i="10"/>
  <c r="L20" i="104"/>
  <c r="I8" i="10"/>
  <c r="J108" i="11" l="1"/>
  <c r="M12" i="104"/>
  <c r="X120" i="104"/>
  <c r="E78" i="49" s="1"/>
  <c r="F78" i="49" s="1"/>
  <c r="J97" i="11"/>
  <c r="E63" i="11"/>
  <c r="E54" i="11"/>
  <c r="E96" i="11"/>
  <c r="L120" i="104"/>
  <c r="E77" i="49" s="1"/>
  <c r="F77" i="49" s="1"/>
  <c r="D30" i="121" l="1"/>
  <c r="T8" i="49"/>
  <c r="H31" i="12"/>
  <c r="H35" i="12" s="1"/>
  <c r="D39" i="16" l="1"/>
  <c r="H20" i="12" l="1"/>
  <c r="C9" i="4" l="1"/>
  <c r="C23" i="4" l="1"/>
  <c r="C18" i="4"/>
  <c r="C17" i="4"/>
  <c r="C16" i="4"/>
  <c r="C15" i="4"/>
  <c r="C14" i="4"/>
  <c r="C13" i="4"/>
  <c r="C12" i="4"/>
  <c r="C11" i="4"/>
  <c r="C10" i="4"/>
  <c r="K60" i="16" l="1"/>
  <c r="J60" i="16"/>
  <c r="I60" i="16"/>
  <c r="H60" i="16"/>
  <c r="G60" i="16"/>
  <c r="F60" i="16"/>
  <c r="E60" i="16"/>
  <c r="D60" i="16"/>
  <c r="K59" i="16"/>
  <c r="J59" i="16"/>
  <c r="I59" i="16"/>
  <c r="H59" i="16"/>
  <c r="G59" i="16"/>
  <c r="F59" i="16"/>
  <c r="E59" i="16"/>
  <c r="D59" i="16"/>
  <c r="F10" i="7" l="1"/>
  <c r="F11" i="7"/>
  <c r="F12" i="7"/>
  <c r="F13" i="7"/>
  <c r="F14" i="7"/>
  <c r="F15" i="7"/>
  <c r="P27" i="36" l="1"/>
  <c r="P41" i="36" s="1"/>
  <c r="Q27" i="36"/>
  <c r="Q41" i="36" s="1"/>
  <c r="F39" i="17"/>
  <c r="F30" i="17"/>
  <c r="N137" i="104" l="1"/>
  <c r="R27" i="36"/>
  <c r="R41" i="36" s="1"/>
  <c r="O27" i="36"/>
  <c r="O41" i="36" s="1"/>
  <c r="D25" i="121" l="1"/>
  <c r="AI10" i="104"/>
  <c r="O137" i="104"/>
  <c r="I123" i="106"/>
  <c r="H36" i="36"/>
  <c r="H35" i="36"/>
  <c r="H34" i="36"/>
  <c r="K34" i="36" s="1"/>
  <c r="H33" i="36"/>
  <c r="K33" i="36" s="1"/>
  <c r="H32" i="36"/>
  <c r="H31" i="36"/>
  <c r="H30" i="36"/>
  <c r="K30" i="36" s="1"/>
  <c r="H29" i="36"/>
  <c r="H28" i="36"/>
  <c r="K28" i="36" s="1"/>
  <c r="K29" i="36" l="1"/>
  <c r="L29" i="36" s="1"/>
  <c r="K31" i="36"/>
  <c r="L31" i="36" s="1"/>
  <c r="K35" i="36"/>
  <c r="L35" i="36" s="1"/>
  <c r="L28" i="36"/>
  <c r="K32" i="36"/>
  <c r="L32" i="36" s="1"/>
  <c r="K36" i="36"/>
  <c r="L36" i="36" s="1"/>
  <c r="L30" i="36"/>
  <c r="L34" i="36"/>
  <c r="L33" i="36"/>
  <c r="L37" i="36" l="1"/>
  <c r="I121" i="106" l="1"/>
  <c r="F39" i="36"/>
  <c r="H15" i="36"/>
  <c r="K15" i="36" s="1"/>
  <c r="J121" i="106" l="1"/>
  <c r="J122" i="106" s="1"/>
  <c r="L15" i="36"/>
  <c r="K121" i="106" l="1"/>
  <c r="L121" i="106" l="1"/>
  <c r="L122" i="106" s="1"/>
  <c r="K122" i="106"/>
  <c r="M121" i="106" l="1"/>
  <c r="M122" i="106" s="1"/>
  <c r="N121" i="106" l="1"/>
  <c r="N122" i="106" s="1"/>
  <c r="F18" i="17"/>
  <c r="F19" i="17"/>
  <c r="F20" i="17"/>
  <c r="F21" i="17"/>
  <c r="F28" i="17"/>
  <c r="F29" i="17"/>
  <c r="F31" i="17"/>
  <c r="F38" i="17"/>
  <c r="F40" i="17"/>
  <c r="F41" i="17"/>
  <c r="J15" i="16"/>
  <c r="O121" i="106" l="1"/>
  <c r="O122" i="106" s="1"/>
  <c r="J14" i="16"/>
  <c r="J13" i="16"/>
  <c r="P121" i="106" l="1"/>
  <c r="P122" i="106" s="1"/>
  <c r="D42" i="17"/>
  <c r="E42" i="17"/>
  <c r="E32" i="17"/>
  <c r="D32" i="17"/>
  <c r="K17" i="4"/>
  <c r="O17" i="4" s="1"/>
  <c r="F32" i="17" l="1"/>
  <c r="F42" i="17"/>
  <c r="Q121" i="106"/>
  <c r="Q122" i="106" s="1"/>
  <c r="P67" i="36" l="1"/>
  <c r="Q67" i="36"/>
  <c r="P68" i="36"/>
  <c r="Q68" i="36" s="1"/>
  <c r="I122" i="106"/>
  <c r="R121" i="106"/>
  <c r="R122" i="106" s="1"/>
  <c r="H19" i="36"/>
  <c r="H18" i="36"/>
  <c r="H17" i="36"/>
  <c r="K17" i="36" s="1"/>
  <c r="H16" i="36"/>
  <c r="K16" i="36" s="1"/>
  <c r="H14" i="36"/>
  <c r="K14" i="36" s="1"/>
  <c r="H13" i="36"/>
  <c r="K13" i="36" s="1"/>
  <c r="H12" i="36"/>
  <c r="K12" i="36" s="1"/>
  <c r="H11" i="36"/>
  <c r="K11" i="36" s="1"/>
  <c r="D46" i="121" l="1"/>
  <c r="V8" i="36"/>
  <c r="S121" i="106"/>
  <c r="S122" i="106" s="1"/>
  <c r="L12" i="36"/>
  <c r="L11" i="36"/>
  <c r="L13" i="36"/>
  <c r="K18" i="36"/>
  <c r="L18" i="36" s="1"/>
  <c r="K19" i="36"/>
  <c r="L19" i="36" s="1"/>
  <c r="L17" i="36"/>
  <c r="L14" i="36"/>
  <c r="L16" i="36"/>
  <c r="H27" i="6"/>
  <c r="K23" i="4"/>
  <c r="O23" i="4" s="1"/>
  <c r="P37" i="16"/>
  <c r="R37" i="16" s="1"/>
  <c r="K56" i="16"/>
  <c r="J56" i="16"/>
  <c r="I56" i="16"/>
  <c r="H56" i="16"/>
  <c r="G56" i="16"/>
  <c r="F56" i="16"/>
  <c r="E56" i="16"/>
  <c r="D56" i="16"/>
  <c r="K55" i="16"/>
  <c r="J55" i="16"/>
  <c r="I55" i="16"/>
  <c r="H55" i="16"/>
  <c r="G55" i="16"/>
  <c r="F55" i="16"/>
  <c r="E55" i="16"/>
  <c r="D55" i="16"/>
  <c r="E44" i="16"/>
  <c r="F44" i="16"/>
  <c r="G44" i="16"/>
  <c r="H44" i="16"/>
  <c r="I44" i="16"/>
  <c r="J44" i="16"/>
  <c r="K44" i="16"/>
  <c r="E45" i="16"/>
  <c r="F45" i="16"/>
  <c r="G45" i="16"/>
  <c r="H45" i="16"/>
  <c r="I45" i="16"/>
  <c r="J45" i="16"/>
  <c r="K45" i="16"/>
  <c r="E46" i="16"/>
  <c r="F46" i="16"/>
  <c r="G46" i="16"/>
  <c r="H46" i="16"/>
  <c r="I46" i="16"/>
  <c r="J46" i="16"/>
  <c r="K46" i="16"/>
  <c r="E47" i="16"/>
  <c r="F47" i="16"/>
  <c r="G47" i="16"/>
  <c r="H47" i="16"/>
  <c r="I47" i="16"/>
  <c r="J47" i="16"/>
  <c r="K47" i="16"/>
  <c r="E48" i="16"/>
  <c r="F48" i="16"/>
  <c r="G48" i="16"/>
  <c r="H48" i="16"/>
  <c r="I48" i="16"/>
  <c r="J48" i="16"/>
  <c r="K48" i="16"/>
  <c r="E49" i="16"/>
  <c r="F49" i="16"/>
  <c r="G49" i="16"/>
  <c r="H49" i="16"/>
  <c r="I49" i="16"/>
  <c r="J49" i="16"/>
  <c r="K49" i="16"/>
  <c r="E50" i="16"/>
  <c r="F50" i="16"/>
  <c r="G50" i="16"/>
  <c r="H50" i="16"/>
  <c r="I50" i="16"/>
  <c r="J50" i="16"/>
  <c r="K50" i="16"/>
  <c r="E51" i="16"/>
  <c r="F51" i="16"/>
  <c r="G51" i="16"/>
  <c r="H51" i="16"/>
  <c r="I51" i="16"/>
  <c r="J51" i="16"/>
  <c r="K51" i="16"/>
  <c r="E52" i="16"/>
  <c r="F52" i="16"/>
  <c r="G52" i="16"/>
  <c r="H52" i="16"/>
  <c r="I52" i="16"/>
  <c r="J52" i="16"/>
  <c r="K52" i="16"/>
  <c r="E53" i="16"/>
  <c r="F53" i="16"/>
  <c r="G53" i="16"/>
  <c r="H53" i="16"/>
  <c r="I53" i="16"/>
  <c r="J53" i="16"/>
  <c r="K53" i="16"/>
  <c r="D53" i="16"/>
  <c r="D45" i="16"/>
  <c r="D46" i="16"/>
  <c r="D47" i="16"/>
  <c r="D48" i="16"/>
  <c r="D49" i="16"/>
  <c r="D50" i="16"/>
  <c r="D51" i="16"/>
  <c r="D52" i="16"/>
  <c r="Q29" i="16"/>
  <c r="J29" i="16"/>
  <c r="L29" i="16" s="1"/>
  <c r="P29" i="16"/>
  <c r="D54" i="16" l="1"/>
  <c r="L21" i="36"/>
  <c r="I58" i="106" s="1"/>
  <c r="D17" i="21" s="1"/>
  <c r="L22" i="36"/>
  <c r="H24" i="36" s="1"/>
  <c r="T121" i="106"/>
  <c r="T122" i="106" s="1"/>
  <c r="L44" i="16"/>
  <c r="L20" i="36"/>
  <c r="I56" i="106" s="1"/>
  <c r="D15" i="21" s="1"/>
  <c r="E54" i="16"/>
  <c r="R29" i="16"/>
  <c r="I65" i="106" l="1"/>
  <c r="I97" i="106" s="1"/>
  <c r="I112" i="106" s="1"/>
  <c r="J58" i="106"/>
  <c r="K58" i="106" s="1"/>
  <c r="L58" i="106" s="1"/>
  <c r="M58" i="106" s="1"/>
  <c r="N58" i="106" s="1"/>
  <c r="O58" i="106" s="1"/>
  <c r="P58" i="106" s="1"/>
  <c r="Q58" i="106" s="1"/>
  <c r="R58" i="106" s="1"/>
  <c r="S58" i="106" s="1"/>
  <c r="T58" i="106" s="1"/>
  <c r="U58" i="106" s="1"/>
  <c r="V58" i="106" s="1"/>
  <c r="W58" i="106" s="1"/>
  <c r="U121" i="106"/>
  <c r="U122" i="106" s="1"/>
  <c r="J56" i="106"/>
  <c r="E57" i="16"/>
  <c r="E52" i="3" s="1"/>
  <c r="E53" i="3" s="1"/>
  <c r="J65" i="106" l="1"/>
  <c r="J97" i="106" s="1"/>
  <c r="J112" i="106" s="1"/>
  <c r="V121" i="106"/>
  <c r="V122" i="106" s="1"/>
  <c r="D54" i="21"/>
  <c r="K56" i="106"/>
  <c r="K65" i="106" s="1"/>
  <c r="K97" i="106" s="1"/>
  <c r="N24" i="4"/>
  <c r="W121" i="106" l="1"/>
  <c r="W122" i="106" s="1"/>
  <c r="L56" i="106"/>
  <c r="L65" i="106" s="1"/>
  <c r="L97" i="106" s="1"/>
  <c r="K112" i="106"/>
  <c r="L112" i="106" l="1"/>
  <c r="M56" i="106"/>
  <c r="M65" i="106" s="1"/>
  <c r="M97" i="106" s="1"/>
  <c r="M112" i="106" l="1"/>
  <c r="N56" i="106"/>
  <c r="N65" i="106" s="1"/>
  <c r="N97" i="106" s="1"/>
  <c r="O56" i="106" l="1"/>
  <c r="O65" i="106" s="1"/>
  <c r="O97" i="106" s="1"/>
  <c r="N112" i="106"/>
  <c r="P56" i="106" l="1"/>
  <c r="P65" i="106" s="1"/>
  <c r="P97" i="106" s="1"/>
  <c r="O112" i="106"/>
  <c r="E22" i="17"/>
  <c r="D22" i="17"/>
  <c r="F22" i="17" s="1"/>
  <c r="Q56" i="106" l="1"/>
  <c r="Q65" i="106" s="1"/>
  <c r="Q97" i="106" s="1"/>
  <c r="P112" i="106"/>
  <c r="Q28" i="16"/>
  <c r="P28" i="16"/>
  <c r="Q20" i="16"/>
  <c r="P20" i="16"/>
  <c r="P19" i="16"/>
  <c r="Q18" i="16"/>
  <c r="P18" i="16"/>
  <c r="Q17" i="16"/>
  <c r="P17" i="16"/>
  <c r="Q16" i="16"/>
  <c r="P16" i="16"/>
  <c r="Q15" i="16"/>
  <c r="P15" i="16"/>
  <c r="Q14" i="16"/>
  <c r="P14" i="16"/>
  <c r="Q13" i="16"/>
  <c r="P13" i="16"/>
  <c r="Q12" i="16"/>
  <c r="P12" i="16"/>
  <c r="P11" i="16"/>
  <c r="J28" i="16"/>
  <c r="L28" i="16" s="1"/>
  <c r="J20" i="16"/>
  <c r="L20" i="16" s="1"/>
  <c r="J19" i="16"/>
  <c r="J18" i="16"/>
  <c r="J17" i="16"/>
  <c r="L17" i="16" s="1"/>
  <c r="J16" i="16"/>
  <c r="L16" i="16" s="1"/>
  <c r="L15" i="16"/>
  <c r="L14" i="16"/>
  <c r="L13" i="16"/>
  <c r="J12" i="16"/>
  <c r="L12" i="16" s="1"/>
  <c r="J11" i="16"/>
  <c r="J10" i="16"/>
  <c r="L10" i="16" s="1"/>
  <c r="Q39" i="16" l="1"/>
  <c r="F47" i="17" s="1"/>
  <c r="G47" i="17" s="1"/>
  <c r="P39" i="16"/>
  <c r="I8" i="106" s="1"/>
  <c r="R56" i="106"/>
  <c r="R65" i="106" s="1"/>
  <c r="R97" i="106" s="1"/>
  <c r="Q112" i="106"/>
  <c r="L18" i="16"/>
  <c r="L19" i="16"/>
  <c r="L11" i="16"/>
  <c r="R16" i="16"/>
  <c r="R17" i="16"/>
  <c r="R12" i="16"/>
  <c r="R28" i="16"/>
  <c r="R13" i="16"/>
  <c r="R20" i="16"/>
  <c r="R14" i="16"/>
  <c r="R18" i="16"/>
  <c r="R15" i="16"/>
  <c r="R19" i="16"/>
  <c r="R11" i="16"/>
  <c r="H48" i="13"/>
  <c r="H44" i="13"/>
  <c r="H43" i="13"/>
  <c r="H42" i="13"/>
  <c r="H41" i="13"/>
  <c r="H37" i="13"/>
  <c r="H36" i="13"/>
  <c r="H34" i="13"/>
  <c r="H33" i="13"/>
  <c r="H29" i="13"/>
  <c r="H28" i="13"/>
  <c r="H27" i="13"/>
  <c r="H26" i="13"/>
  <c r="H25" i="13"/>
  <c r="H24" i="13"/>
  <c r="H23" i="13"/>
  <c r="H22" i="13"/>
  <c r="H18" i="13"/>
  <c r="H17" i="13"/>
  <c r="H16" i="13"/>
  <c r="H15" i="13"/>
  <c r="H13" i="13"/>
  <c r="H12" i="13"/>
  <c r="H11" i="13"/>
  <c r="H19" i="13" s="1"/>
  <c r="H51" i="13" s="1"/>
  <c r="H7" i="13"/>
  <c r="K14" i="11"/>
  <c r="L33" i="11"/>
  <c r="L49" i="11"/>
  <c r="L64" i="11"/>
  <c r="K64" i="11"/>
  <c r="K49" i="11"/>
  <c r="K33" i="11"/>
  <c r="D43" i="121" l="1"/>
  <c r="AD5" i="17"/>
  <c r="L120" i="11"/>
  <c r="H11" i="12" s="1"/>
  <c r="L110" i="11"/>
  <c r="K110" i="11"/>
  <c r="H74" i="16"/>
  <c r="R39" i="16"/>
  <c r="J8" i="106"/>
  <c r="R112" i="106"/>
  <c r="S56" i="106"/>
  <c r="S65" i="106" s="1"/>
  <c r="S97" i="106" s="1"/>
  <c r="L59" i="16"/>
  <c r="V11" i="16" l="1"/>
  <c r="D39" i="121"/>
  <c r="J117" i="11"/>
  <c r="H17" i="12"/>
  <c r="H19" i="12" s="1"/>
  <c r="H22" i="12" s="1"/>
  <c r="H24" i="12" s="1"/>
  <c r="H26" i="12" s="1"/>
  <c r="J44" i="106"/>
  <c r="J48" i="106" s="1"/>
  <c r="K8" i="106"/>
  <c r="S112" i="106"/>
  <c r="T56" i="106"/>
  <c r="T65" i="106" s="1"/>
  <c r="T97" i="106" s="1"/>
  <c r="F23" i="7"/>
  <c r="F22" i="7"/>
  <c r="F21" i="7"/>
  <c r="F20" i="7"/>
  <c r="F19" i="7"/>
  <c r="F9" i="7"/>
  <c r="F8" i="7"/>
  <c r="F7" i="7"/>
  <c r="F6" i="7"/>
  <c r="J24" i="4"/>
  <c r="I24" i="4"/>
  <c r="H24" i="4"/>
  <c r="G24" i="4"/>
  <c r="F24" i="4"/>
  <c r="E24" i="4"/>
  <c r="O20" i="4"/>
  <c r="O19" i="4"/>
  <c r="O18" i="4"/>
  <c r="K16" i="4"/>
  <c r="K15" i="4"/>
  <c r="O15" i="4" s="1"/>
  <c r="K14" i="4"/>
  <c r="O14" i="4" s="1"/>
  <c r="K13" i="4"/>
  <c r="O13" i="4" s="1"/>
  <c r="K12" i="4"/>
  <c r="O12" i="4" s="1"/>
  <c r="K11" i="4"/>
  <c r="O11" i="4" s="1"/>
  <c r="K10" i="4"/>
  <c r="O10" i="4" s="1"/>
  <c r="K9" i="4"/>
  <c r="O9" i="4" s="1"/>
  <c r="O44" i="3"/>
  <c r="N44" i="3"/>
  <c r="M44" i="3"/>
  <c r="F16" i="7" l="1"/>
  <c r="F24" i="7"/>
  <c r="I44" i="106"/>
  <c r="G71" i="16"/>
  <c r="F32" i="4"/>
  <c r="G70" i="16"/>
  <c r="G32" i="4"/>
  <c r="G69" i="16"/>
  <c r="H43" i="12"/>
  <c r="N133" i="104"/>
  <c r="E32" i="4"/>
  <c r="H42" i="6"/>
  <c r="K44" i="106"/>
  <c r="K48" i="106" s="1"/>
  <c r="L8" i="106"/>
  <c r="J50" i="106"/>
  <c r="T112" i="106"/>
  <c r="U56" i="106"/>
  <c r="U65" i="106" s="1"/>
  <c r="U97" i="106" s="1"/>
  <c r="P44" i="3"/>
  <c r="J55" i="11"/>
  <c r="O16" i="4"/>
  <c r="D19" i="121"/>
  <c r="K24" i="4"/>
  <c r="J64" i="11"/>
  <c r="J81" i="11"/>
  <c r="J49" i="11"/>
  <c r="J33" i="11"/>
  <c r="J75" i="11"/>
  <c r="K40" i="7" l="1"/>
  <c r="D20" i="121" s="1"/>
  <c r="D11" i="121"/>
  <c r="X8" i="3"/>
  <c r="D14" i="121"/>
  <c r="S8" i="4"/>
  <c r="V8" i="16"/>
  <c r="D38" i="121"/>
  <c r="L5" i="6"/>
  <c r="D17" i="121"/>
  <c r="I48" i="106"/>
  <c r="O24" i="4"/>
  <c r="H45" i="12"/>
  <c r="N130" i="104"/>
  <c r="G40" i="7"/>
  <c r="O133" i="104"/>
  <c r="J103" i="104"/>
  <c r="H103" i="106"/>
  <c r="H91" i="106"/>
  <c r="H82" i="106"/>
  <c r="H75" i="106"/>
  <c r="H61" i="106"/>
  <c r="H60" i="106"/>
  <c r="H89" i="106"/>
  <c r="H74" i="106"/>
  <c r="H106" i="106"/>
  <c r="H67" i="106"/>
  <c r="H102" i="106"/>
  <c r="H90" i="106"/>
  <c r="H80" i="106"/>
  <c r="H77" i="106"/>
  <c r="H79" i="106"/>
  <c r="H64" i="106"/>
  <c r="H107" i="106"/>
  <c r="H94" i="106"/>
  <c r="H92" i="106"/>
  <c r="H86" i="106"/>
  <c r="H78" i="106"/>
  <c r="H81" i="106"/>
  <c r="H62" i="106"/>
  <c r="H123" i="106"/>
  <c r="H121" i="106"/>
  <c r="H58" i="106"/>
  <c r="H56" i="106"/>
  <c r="H97" i="106"/>
  <c r="M8" i="106"/>
  <c r="L44" i="106"/>
  <c r="L48" i="106" s="1"/>
  <c r="K50" i="106"/>
  <c r="U112" i="106"/>
  <c r="V56" i="106"/>
  <c r="V65" i="106" s="1"/>
  <c r="V97" i="106" s="1"/>
  <c r="K7" i="7" l="1"/>
  <c r="K5" i="7"/>
  <c r="O130" i="104"/>
  <c r="AI4" i="104" s="1"/>
  <c r="G92" i="104"/>
  <c r="J120" i="104"/>
  <c r="I59" i="104" s="1"/>
  <c r="D59" i="124"/>
  <c r="D62" i="124" s="1"/>
  <c r="BA7" i="124" s="1"/>
  <c r="BA12" i="124" s="1"/>
  <c r="D35" i="121" s="1"/>
  <c r="I50" i="106"/>
  <c r="J114" i="106"/>
  <c r="J128" i="106" s="1"/>
  <c r="L50" i="106"/>
  <c r="M44" i="106"/>
  <c r="M48" i="106" s="1"/>
  <c r="N8" i="106"/>
  <c r="W56" i="106"/>
  <c r="V112" i="106"/>
  <c r="J14" i="11"/>
  <c r="J120" i="11" s="1"/>
  <c r="D22" i="121" l="1"/>
  <c r="J110" i="11"/>
  <c r="I116" i="104"/>
  <c r="I99" i="104"/>
  <c r="I100" i="104"/>
  <c r="AR13" i="124"/>
  <c r="I101" i="104"/>
  <c r="I68" i="104"/>
  <c r="E79" i="49"/>
  <c r="F79" i="49" s="1"/>
  <c r="BA23" i="124"/>
  <c r="D34" i="121" s="1"/>
  <c r="I114" i="106"/>
  <c r="I128" i="106" s="1"/>
  <c r="W65" i="106"/>
  <c r="W97" i="106" s="1"/>
  <c r="J147" i="106"/>
  <c r="J136" i="106"/>
  <c r="J146" i="106"/>
  <c r="J135" i="106"/>
  <c r="I103" i="104"/>
  <c r="I79" i="104"/>
  <c r="I42" i="104"/>
  <c r="I32" i="104"/>
  <c r="I114" i="104"/>
  <c r="I27" i="104"/>
  <c r="I50" i="104"/>
  <c r="I70" i="104"/>
  <c r="I20" i="104"/>
  <c r="I96" i="104"/>
  <c r="I24" i="104"/>
  <c r="I46" i="104"/>
  <c r="I52" i="104"/>
  <c r="I61" i="104"/>
  <c r="I84" i="104"/>
  <c r="I64" i="104"/>
  <c r="I51" i="104"/>
  <c r="I45" i="104"/>
  <c r="I111" i="104"/>
  <c r="I25" i="104"/>
  <c r="I86" i="104"/>
  <c r="I118" i="104"/>
  <c r="I115" i="104"/>
  <c r="I54" i="104"/>
  <c r="I29" i="104"/>
  <c r="I75" i="104"/>
  <c r="I67" i="104"/>
  <c r="I93" i="104"/>
  <c r="I94" i="104"/>
  <c r="I26" i="104"/>
  <c r="I17" i="104"/>
  <c r="I48" i="104"/>
  <c r="I23" i="104"/>
  <c r="I19" i="104"/>
  <c r="I53" i="104"/>
  <c r="I60" i="104"/>
  <c r="I55" i="104"/>
  <c r="I98" i="104"/>
  <c r="I33" i="104"/>
  <c r="I35" i="104"/>
  <c r="I95" i="104"/>
  <c r="I65" i="104"/>
  <c r="I78" i="104"/>
  <c r="I112" i="104"/>
  <c r="I66" i="104"/>
  <c r="I91" i="104"/>
  <c r="I117" i="104"/>
  <c r="I80" i="104"/>
  <c r="I90" i="104"/>
  <c r="I37" i="104"/>
  <c r="I85" i="104"/>
  <c r="I14" i="104"/>
  <c r="I77" i="104"/>
  <c r="I30" i="104"/>
  <c r="I31" i="104"/>
  <c r="I102" i="104"/>
  <c r="I74" i="104"/>
  <c r="I47" i="104"/>
  <c r="I87" i="104"/>
  <c r="I81" i="104"/>
  <c r="I49" i="104"/>
  <c r="I16" i="104"/>
  <c r="I36" i="104"/>
  <c r="I38" i="104"/>
  <c r="I39" i="104"/>
  <c r="I113" i="104"/>
  <c r="I34" i="104"/>
  <c r="I18" i="104"/>
  <c r="I43" i="104"/>
  <c r="I28" i="104"/>
  <c r="I69" i="104"/>
  <c r="I97" i="104"/>
  <c r="I44" i="104"/>
  <c r="I73" i="104"/>
  <c r="I110" i="104"/>
  <c r="I58" i="104"/>
  <c r="I76" i="104"/>
  <c r="I15" i="104"/>
  <c r="I92" i="104"/>
  <c r="K114" i="106"/>
  <c r="K128" i="106" s="1"/>
  <c r="O8" i="106"/>
  <c r="N44" i="106"/>
  <c r="N48" i="106" s="1"/>
  <c r="M50" i="106"/>
  <c r="AR9" i="124" l="1"/>
  <c r="I147" i="106"/>
  <c r="I136" i="106"/>
  <c r="I135" i="106"/>
  <c r="I146" i="106"/>
  <c r="W112" i="106"/>
  <c r="K147" i="106"/>
  <c r="K136" i="106"/>
  <c r="K146" i="106"/>
  <c r="K135" i="106"/>
  <c r="L114" i="106"/>
  <c r="L128" i="106" s="1"/>
  <c r="N50" i="106"/>
  <c r="P8" i="106"/>
  <c r="O44" i="106"/>
  <c r="O48" i="106" s="1"/>
  <c r="H37" i="12"/>
  <c r="L136" i="106" l="1"/>
  <c r="L147" i="106"/>
  <c r="L146" i="106"/>
  <c r="L135" i="106"/>
  <c r="M114" i="106"/>
  <c r="M128" i="106" s="1"/>
  <c r="P44" i="106"/>
  <c r="P48" i="106" s="1"/>
  <c r="Q8" i="106"/>
  <c r="O50" i="106"/>
  <c r="H40" i="12"/>
  <c r="M136" i="106" l="1"/>
  <c r="M147" i="106"/>
  <c r="M146" i="106"/>
  <c r="M135" i="106"/>
  <c r="N114" i="106"/>
  <c r="N128" i="106" s="1"/>
  <c r="Q44" i="106"/>
  <c r="Q48" i="106" s="1"/>
  <c r="R8" i="106"/>
  <c r="P50" i="106"/>
  <c r="N136" i="106" l="1"/>
  <c r="N147" i="106"/>
  <c r="N146" i="106"/>
  <c r="N135" i="106"/>
  <c r="O114" i="106"/>
  <c r="O128" i="106" s="1"/>
  <c r="S8" i="106"/>
  <c r="R44" i="106"/>
  <c r="R48" i="106" s="1"/>
  <c r="Q50" i="106"/>
  <c r="O136" i="106" l="1"/>
  <c r="O147" i="106"/>
  <c r="O146" i="106"/>
  <c r="O135" i="106"/>
  <c r="P114" i="106"/>
  <c r="P128" i="106" s="1"/>
  <c r="R50" i="106"/>
  <c r="S44" i="106"/>
  <c r="S48" i="106" s="1"/>
  <c r="T8" i="106"/>
  <c r="P136" i="106" l="1"/>
  <c r="P147" i="106"/>
  <c r="P146" i="106"/>
  <c r="P135" i="106"/>
  <c r="Q114" i="106"/>
  <c r="Q128" i="106" s="1"/>
  <c r="U8" i="106"/>
  <c r="T44" i="106"/>
  <c r="T48" i="106" s="1"/>
  <c r="S50" i="106"/>
  <c r="Q147" i="106" l="1"/>
  <c r="Q136" i="106"/>
  <c r="Q146" i="106"/>
  <c r="Q135" i="106"/>
  <c r="R114" i="106"/>
  <c r="R128" i="106" s="1"/>
  <c r="T50" i="106"/>
  <c r="U44" i="106"/>
  <c r="U48" i="106" s="1"/>
  <c r="V8" i="106"/>
  <c r="R136" i="106" l="1"/>
  <c r="R147" i="106"/>
  <c r="R135" i="106"/>
  <c r="R146" i="106"/>
  <c r="T114" i="106"/>
  <c r="T128" i="106" s="1"/>
  <c r="S114" i="106"/>
  <c r="S128" i="106" s="1"/>
  <c r="U50" i="106"/>
  <c r="W8" i="106"/>
  <c r="W44" i="106" s="1"/>
  <c r="W48" i="106" s="1"/>
  <c r="V44" i="106"/>
  <c r="V48" i="106" s="1"/>
  <c r="S136" i="106" l="1"/>
  <c r="S147" i="106"/>
  <c r="T147" i="106"/>
  <c r="T136" i="106"/>
  <c r="S146" i="106"/>
  <c r="S135" i="106"/>
  <c r="T146" i="106"/>
  <c r="T135" i="106"/>
  <c r="V50" i="106"/>
  <c r="W50" i="106"/>
  <c r="G54" i="16"/>
  <c r="L45" i="16"/>
  <c r="L51" i="16"/>
  <c r="U114" i="106" l="1"/>
  <c r="U128" i="106" s="1"/>
  <c r="G57" i="16"/>
  <c r="G52" i="3" s="1"/>
  <c r="G53" i="3" s="1"/>
  <c r="L56" i="16"/>
  <c r="L52" i="16"/>
  <c r="L49" i="16"/>
  <c r="J54" i="16"/>
  <c r="L46" i="16"/>
  <c r="L48" i="16"/>
  <c r="L55" i="16"/>
  <c r="L53" i="16"/>
  <c r="L50" i="16"/>
  <c r="L47" i="16"/>
  <c r="F54" i="16"/>
  <c r="I54" i="16"/>
  <c r="H54" i="16"/>
  <c r="K54" i="16"/>
  <c r="U136" i="106" l="1"/>
  <c r="U147" i="106"/>
  <c r="U146" i="106"/>
  <c r="U135" i="106"/>
  <c r="V114" i="106"/>
  <c r="V128" i="106" s="1"/>
  <c r="W114" i="106"/>
  <c r="K57" i="16"/>
  <c r="K52" i="3" s="1"/>
  <c r="K53" i="3" s="1"/>
  <c r="I57" i="16"/>
  <c r="I52" i="3" s="1"/>
  <c r="I53" i="3" s="1"/>
  <c r="F57" i="16"/>
  <c r="F52" i="3" s="1"/>
  <c r="F53" i="3" s="1"/>
  <c r="J57" i="16"/>
  <c r="J52" i="3" s="1"/>
  <c r="J53" i="3" s="1"/>
  <c r="D57" i="16"/>
  <c r="D52" i="3" s="1"/>
  <c r="L54" i="16"/>
  <c r="H57" i="16"/>
  <c r="H52" i="3" s="1"/>
  <c r="H53" i="3" s="1"/>
  <c r="L53" i="3" l="1"/>
  <c r="V147" i="106"/>
  <c r="V136" i="106"/>
  <c r="W128" i="106"/>
  <c r="V135" i="106"/>
  <c r="V146" i="106"/>
  <c r="L57" i="16"/>
  <c r="D10" i="121" l="1"/>
  <c r="X5" i="3"/>
  <c r="N136" i="104"/>
  <c r="W147" i="106"/>
  <c r="W136" i="106"/>
  <c r="W146" i="106"/>
  <c r="W135" i="106"/>
  <c r="O136" i="104" l="1"/>
  <c r="D24" i="121"/>
  <c r="AI8" i="104"/>
  <c r="D48" i="121" a="1"/>
  <c r="D48" i="121" s="1"/>
  <c r="AB5" i="106" a="1"/>
  <c r="AB5" i="106" s="1"/>
  <c r="J118" i="11" l="1"/>
  <c r="P8" i="11" s="1"/>
  <c r="J116" i="11"/>
  <c r="K120" i="11" l="1"/>
  <c r="P5" i="11"/>
  <c r="G11" i="12" l="1"/>
  <c r="G17" i="12" s="1"/>
  <c r="F49" i="49"/>
  <c r="F50" i="49" s="1"/>
  <c r="G20" i="12" l="1"/>
  <c r="G19" i="12"/>
  <c r="G22" i="12" l="1"/>
  <c r="G24" i="12" s="1"/>
  <c r="G26" i="12" s="1"/>
  <c r="H28"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P30" authorId="0" shapeId="0" xr:uid="{00000000-0006-0000-1800-000001000000}">
      <text>
        <r>
          <rPr>
            <b/>
            <sz val="9"/>
            <color indexed="81"/>
            <rFont val="Tahoma"/>
            <family val="2"/>
          </rPr>
          <t>Commerce</t>
        </r>
        <r>
          <rPr>
            <sz val="9"/>
            <color indexed="81"/>
            <rFont val="Tahoma"/>
            <family val="2"/>
          </rPr>
          <t xml:space="preserve">
(e.g. deferred, cash flow only)</t>
        </r>
      </text>
    </comment>
    <comment ref="P53" authorId="0" shapeId="0" xr:uid="{00000000-0006-0000-1800-000002000000}">
      <text>
        <r>
          <rPr>
            <b/>
            <sz val="9"/>
            <color indexed="81"/>
            <rFont val="Tahoma"/>
            <family val="2"/>
          </rPr>
          <t xml:space="preserve">Commerce
</t>
        </r>
        <r>
          <rPr>
            <sz val="9"/>
            <color indexed="81"/>
            <rFont val="Tahoma"/>
            <family val="2"/>
          </rPr>
          <t>(e.g. deferred, cash flow only)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5" authorId="0" shapeId="0" xr:uid="{00000000-0006-0000-1B00-000001000000}">
      <text>
        <r>
          <rPr>
            <b/>
            <sz val="9"/>
            <color indexed="81"/>
            <rFont val="Tahoma"/>
            <family val="2"/>
          </rPr>
          <t>ADA Note:</t>
        </r>
        <r>
          <rPr>
            <sz val="9"/>
            <color indexed="81"/>
            <rFont val="Tahoma"/>
            <family val="2"/>
          </rPr>
          <t xml:space="preserve">
All publicly funded projects must include at least 5% (Rounded up) Physical Disability and 2% (Rounded up) Sensory Disability units, regardless of whether Federal funding is included</t>
        </r>
      </text>
    </comment>
    <comment ref="I5" authorId="0" shapeId="0" xr:uid="{00000000-0006-0000-1B00-000002000000}">
      <text>
        <r>
          <rPr>
            <b/>
            <sz val="9"/>
            <color indexed="81"/>
            <rFont val="Tahoma"/>
            <family val="2"/>
          </rPr>
          <t>UA Note:</t>
        </r>
        <r>
          <rPr>
            <sz val="9"/>
            <color indexed="81"/>
            <rFont val="Tahoma"/>
            <family val="2"/>
          </rPr>
          <t xml:space="preserve">
Per </t>
        </r>
        <r>
          <rPr>
            <b/>
            <sz val="9"/>
            <color indexed="81"/>
            <rFont val="Tahoma"/>
            <family val="2"/>
          </rPr>
          <t>24 CFR § 982.604(b)</t>
        </r>
        <r>
          <rPr>
            <sz val="9"/>
            <color indexed="81"/>
            <rFont val="Tahoma"/>
            <family val="2"/>
          </rPr>
          <t>, the utility allowance for an SRO is 75% of the zero-bedroom (i.e., Studio) allowance</t>
        </r>
      </text>
    </comment>
    <comment ref="K5" authorId="0" shapeId="0" xr:uid="{00000000-0006-0000-1B00-000003000000}">
      <text>
        <r>
          <rPr>
            <b/>
            <sz val="9"/>
            <color indexed="81"/>
            <rFont val="Tahoma"/>
            <family val="2"/>
          </rPr>
          <t xml:space="preserve">Subsidy Note:
</t>
        </r>
        <r>
          <rPr>
            <sz val="9"/>
            <color indexed="81"/>
            <rFont val="Tahoma"/>
            <family val="2"/>
          </rPr>
          <t xml:space="preserve">Per </t>
        </r>
        <r>
          <rPr>
            <b/>
            <sz val="9"/>
            <color indexed="81"/>
            <rFont val="Tahoma"/>
            <family val="2"/>
          </rPr>
          <t>24 CFR § 982.604(a)</t>
        </r>
        <r>
          <rPr>
            <sz val="9"/>
            <color indexed="81"/>
            <rFont val="Tahoma"/>
            <family val="2"/>
          </rPr>
          <t>, the payment standard for an SRO is 75% of the zero-bedroom (i.e., Studio) payment standard</t>
        </r>
      </text>
    </comment>
    <comment ref="M5" authorId="0" shapeId="0" xr:uid="{00000000-0006-0000-1B00-000004000000}">
      <text>
        <r>
          <rPr>
            <b/>
            <sz val="9"/>
            <color indexed="81"/>
            <rFont val="Tahoma"/>
            <family val="2"/>
          </rPr>
          <t>Maximum Rent:</t>
        </r>
        <r>
          <rPr>
            <sz val="9"/>
            <color indexed="81"/>
            <rFont val="Tahoma"/>
            <family val="2"/>
          </rPr>
          <t xml:space="preserve">
This column is provided to allow comparison to the limits understood to be applicable for supported units. Values entered here are not included in subsequent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42" authorId="0" shapeId="0" xr:uid="{00000000-0006-0000-1D00-000001000000}">
      <text>
        <r>
          <rPr>
            <b/>
            <sz val="9"/>
            <color indexed="81"/>
            <rFont val="Tahoma"/>
            <family val="2"/>
          </rPr>
          <t>Client Assistance Costs:</t>
        </r>
        <r>
          <rPr>
            <sz val="9"/>
            <color indexed="81"/>
            <rFont val="Tahoma"/>
            <family val="2"/>
          </rPr>
          <t xml:space="preserve">
Client Assistance costs should be used for one-time expenses. Costs may include: background checks, security deposits, moving costs, costs for apartment set-up (furniture bedding, dishes, etc.), and utility assistance. This figure should represent an annual estimate.
</t>
        </r>
      </text>
    </comment>
    <comment ref="F44" authorId="0" shapeId="0" xr:uid="{00000000-0006-0000-1D00-000002000000}">
      <text>
        <r>
          <rPr>
            <b/>
            <sz val="9"/>
            <color indexed="81"/>
            <rFont val="Tahoma"/>
            <family val="2"/>
          </rPr>
          <t>Equipment:</t>
        </r>
        <r>
          <rPr>
            <sz val="9"/>
            <color indexed="81"/>
            <rFont val="Tahoma"/>
            <family val="2"/>
          </rPr>
          <t xml:space="preserve">
</t>
        </r>
        <r>
          <rPr>
            <b/>
            <sz val="9"/>
            <color indexed="81"/>
            <rFont val="Tahoma"/>
            <family val="2"/>
          </rPr>
          <t>Projects in King County Only</t>
        </r>
        <r>
          <rPr>
            <sz val="9"/>
            <color indexed="81"/>
            <rFont val="Tahoma"/>
            <family val="2"/>
          </rPr>
          <t>: Equipment is allowed as a one-time expense in the first year of the budget</t>
        </r>
      </text>
    </comment>
    <comment ref="F48" authorId="0" shapeId="0" xr:uid="{00000000-0006-0000-1D00-000003000000}">
      <text>
        <r>
          <rPr>
            <b/>
            <sz val="9"/>
            <color indexed="81"/>
            <rFont val="Tahoma"/>
            <family val="2"/>
          </rPr>
          <t>Project Administrative Costs:</t>
        </r>
        <r>
          <rPr>
            <sz val="9"/>
            <color indexed="81"/>
            <rFont val="Tahoma"/>
            <family val="2"/>
          </rPr>
          <t xml:space="preserve">
Administrative costs are capped.  Please consult with your funders to confirm the limits.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E6" authorId="0" shapeId="0" xr:uid="{00000000-0006-0000-2300-000001000000}">
      <text>
        <r>
          <rPr>
            <b/>
            <sz val="9"/>
            <color indexed="81"/>
            <rFont val="Tahoma"/>
            <family val="2"/>
          </rPr>
          <t>Activity Type Abbreviations:</t>
        </r>
        <r>
          <rPr>
            <sz val="9"/>
            <color indexed="81"/>
            <rFont val="Tahoma"/>
            <family val="2"/>
          </rPr>
          <t xml:space="preserve">
NC = New Construction
R = Rehab
A = Acquisition</t>
        </r>
      </text>
    </comment>
    <comment ref="D25" authorId="0" shapeId="0" xr:uid="{00000000-0006-0000-2300-000002000000}">
      <text>
        <r>
          <rPr>
            <b/>
            <sz val="9"/>
            <color indexed="81"/>
            <rFont val="Tahoma"/>
            <family val="2"/>
          </rPr>
          <t>Project Type Abbreviations:</t>
        </r>
        <r>
          <rPr>
            <sz val="9"/>
            <color indexed="81"/>
            <rFont val="Tahoma"/>
            <family val="2"/>
          </rPr>
          <t xml:space="preserve">
MF = Multifamily (Rental)
SF = Single Family (Homeownership)</t>
        </r>
      </text>
    </comment>
    <comment ref="E25" authorId="0" shapeId="0" xr:uid="{00000000-0006-0000-2300-000003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D7" authorId="0" shapeId="0" xr:uid="{00000000-0006-0000-2400-000001000000}">
      <text>
        <r>
          <rPr>
            <b/>
            <sz val="9"/>
            <color indexed="81"/>
            <rFont val="Tahoma"/>
            <family val="2"/>
          </rPr>
          <t>Project Type Abbreviations:</t>
        </r>
        <r>
          <rPr>
            <sz val="9"/>
            <color indexed="81"/>
            <rFont val="Tahoma"/>
            <family val="2"/>
          </rPr>
          <t xml:space="preserve">
MF = Multifamily (Rental)
SF = Single Family (Homeownership)</t>
        </r>
      </text>
    </comment>
    <comment ref="E7" authorId="0" shapeId="0" xr:uid="{00000000-0006-0000-2400-000002000000}">
      <text>
        <r>
          <rPr>
            <b/>
            <sz val="9"/>
            <color indexed="81"/>
            <rFont val="Tahoma"/>
            <family val="2"/>
          </rPr>
          <t>Activity Type Abbreviations:</t>
        </r>
        <r>
          <rPr>
            <sz val="9"/>
            <color indexed="81"/>
            <rFont val="Tahoma"/>
            <family val="2"/>
          </rPr>
          <t xml:space="preserve">
NC = New Construction
R = Rehab
A = Acquisition Only</t>
        </r>
      </text>
    </comment>
    <comment ref="D26" authorId="0" shapeId="0" xr:uid="{00000000-0006-0000-2400-000003000000}">
      <text>
        <r>
          <rPr>
            <b/>
            <sz val="9"/>
            <color indexed="81"/>
            <rFont val="Tahoma"/>
            <family val="2"/>
          </rPr>
          <t>Project Type Abbreviations:</t>
        </r>
        <r>
          <rPr>
            <sz val="9"/>
            <color indexed="81"/>
            <rFont val="Tahoma"/>
            <family val="2"/>
          </rPr>
          <t xml:space="preserve">
MF = Multifamily (Rental)
SF = Single Family (Homeownership)</t>
        </r>
      </text>
    </comment>
    <comment ref="E26" authorId="0" shapeId="0" xr:uid="{00000000-0006-0000-2400-000004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H7" authorId="0" shapeId="0" xr:uid="{00000000-0006-0000-2500-000001000000}">
      <text>
        <r>
          <rPr>
            <b/>
            <sz val="9"/>
            <color indexed="81"/>
            <rFont val="Tahoma"/>
            <family val="2"/>
          </rPr>
          <t xml:space="preserve">End Date (Property Management):
</t>
        </r>
        <r>
          <rPr>
            <sz val="9"/>
            <color indexed="81"/>
            <rFont val="Tahoma"/>
            <family val="2"/>
          </rPr>
          <t xml:space="preserve">List "Current" if still managing this property
</t>
        </r>
      </text>
    </comment>
    <comment ref="I7" authorId="0" shapeId="0" xr:uid="{00000000-0006-0000-2500-000002000000}">
      <text>
        <r>
          <rPr>
            <b/>
            <sz val="9"/>
            <color indexed="81"/>
            <rFont val="Tahoma"/>
            <family val="2"/>
          </rPr>
          <t>Type of Financing:</t>
        </r>
        <r>
          <rPr>
            <sz val="9"/>
            <color indexed="81"/>
            <rFont val="Tahoma"/>
            <family val="2"/>
          </rPr>
          <t xml:space="preserve">
HUD, HTF, LIHTC, etc.</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<sst xmlns="http://schemas.openxmlformats.org/spreadsheetml/2006/main" count="2155" uniqueCount="1304">
  <si>
    <t>Project Name:</t>
  </si>
  <si>
    <t>Project Contact Person:</t>
  </si>
  <si>
    <t>Phone:</t>
  </si>
  <si>
    <t>Email:</t>
  </si>
  <si>
    <t>Firm:</t>
  </si>
  <si>
    <t>Consultant Name:</t>
  </si>
  <si>
    <t>Will the Development Consultant serve as the primary contact for the project?</t>
  </si>
  <si>
    <t>Project Location</t>
  </si>
  <si>
    <t>Primary Street Address:</t>
  </si>
  <si>
    <t>City:</t>
  </si>
  <si>
    <t>County:</t>
  </si>
  <si>
    <t>Zip:</t>
  </si>
  <si>
    <t>Legislative District:</t>
  </si>
  <si>
    <t>Congressional District:</t>
  </si>
  <si>
    <t>Census Tract:</t>
  </si>
  <si>
    <t>Latitude:</t>
  </si>
  <si>
    <t>Longitude:</t>
  </si>
  <si>
    <t>Tax Parcel ID#</t>
  </si>
  <si>
    <t>Acquisition</t>
  </si>
  <si>
    <t>Rehab</t>
  </si>
  <si>
    <t>New Construction</t>
  </si>
  <si>
    <t>Demolition/Redevelopment</t>
  </si>
  <si>
    <t>Adaptive Reuse</t>
  </si>
  <si>
    <t/>
  </si>
  <si>
    <t>Total Units in Project</t>
  </si>
  <si>
    <t>AMI 
Targets</t>
  </si>
  <si>
    <t>Beds</t>
  </si>
  <si>
    <t>SRO</t>
  </si>
  <si>
    <t>Studio</t>
  </si>
  <si>
    <t>Total Units</t>
  </si>
  <si>
    <t>Total Low-Income Units</t>
  </si>
  <si>
    <t>TOTAL UNITS</t>
  </si>
  <si>
    <t>Form 2A: Building Information</t>
  </si>
  <si>
    <t>Building Type</t>
  </si>
  <si>
    <t>Building Activity</t>
  </si>
  <si>
    <t>Year building received original Certificate of Occupancy</t>
  </si>
  <si>
    <t>Low-Income Units</t>
  </si>
  <si>
    <t>Market Rate Units</t>
  </si>
  <si>
    <t>Common Area Units</t>
  </si>
  <si>
    <t>Form 2B: Square Footage Details</t>
  </si>
  <si>
    <t>RESIDENTIAL</t>
  </si>
  <si>
    <t>NON-RESIDENTIAL</t>
  </si>
  <si>
    <t>TOTAL</t>
  </si>
  <si>
    <t># of Floors</t>
  </si>
  <si>
    <t># of floors</t>
  </si>
  <si>
    <t>Gross Square Footage</t>
  </si>
  <si>
    <t>Total Gross Square Footage</t>
  </si>
  <si>
    <t xml:space="preserve">Building # </t>
  </si>
  <si>
    <t xml:space="preserve"> Low-Income Units</t>
  </si>
  <si>
    <t>Common Area/ Manager Units</t>
  </si>
  <si>
    <t>Common Area for Residential Services</t>
  </si>
  <si>
    <t>Other Common Area</t>
  </si>
  <si>
    <t>Structured Residential Parking</t>
  </si>
  <si>
    <t>Total Residential Gross Square Footage</t>
  </si>
  <si>
    <t>Total:</t>
  </si>
  <si>
    <t>Form 3: Populations to be Served</t>
  </si>
  <si>
    <t>Population Type</t>
  </si>
  <si>
    <t>Homeless at Entry?</t>
  </si>
  <si>
    <t>Residency Type</t>
  </si>
  <si>
    <t>Unit 
or Bed</t>
  </si>
  <si>
    <t>Population Type Notes</t>
  </si>
  <si>
    <t>Form 4: Relocation Budget</t>
  </si>
  <si>
    <t>Cost per Household/Business</t>
  </si>
  <si>
    <t>Number to be Assisted</t>
  </si>
  <si>
    <t>Budget</t>
  </si>
  <si>
    <t>Relocation rental/purchase assistance by size of unit to be replaced</t>
  </si>
  <si>
    <t>Temporary Moving Expenses</t>
  </si>
  <si>
    <t>Permanent Moving Expenses</t>
  </si>
  <si>
    <t>Replacement cost for business</t>
  </si>
  <si>
    <t>Advisory services</t>
  </si>
  <si>
    <t>Other Activities</t>
  </si>
  <si>
    <t>Total</t>
  </si>
  <si>
    <t>Form 5: Project Schedule</t>
  </si>
  <si>
    <t>Category</t>
  </si>
  <si>
    <t>Tasks</t>
  </si>
  <si>
    <t xml:space="preserve">Site Control </t>
  </si>
  <si>
    <t>Purchase and Sale Agreement / Option</t>
  </si>
  <si>
    <t>Site Control</t>
  </si>
  <si>
    <t>Maximum Extensions</t>
  </si>
  <si>
    <t>Closing</t>
  </si>
  <si>
    <r>
      <t>Feasibility/Due Diligence</t>
    </r>
    <r>
      <rPr>
        <i/>
        <sz val="10"/>
        <rFont val="Arial"/>
        <family val="2"/>
      </rPr>
      <t xml:space="preserve"> </t>
    </r>
  </si>
  <si>
    <t>Site survey</t>
  </si>
  <si>
    <t>Market study</t>
  </si>
  <si>
    <t>Phase I Environmental Assessment</t>
  </si>
  <si>
    <t>Phase 2 Environmental Assessment</t>
  </si>
  <si>
    <t>SEPA</t>
  </si>
  <si>
    <t>NEPA Clearance</t>
  </si>
  <si>
    <t>Choice Limiting Actions Clearance</t>
  </si>
  <si>
    <t xml:space="preserve">Capital needs assessment </t>
  </si>
  <si>
    <t>Neighborhood notification (if required)</t>
  </si>
  <si>
    <t>Relocation of existing tenants</t>
  </si>
  <si>
    <t>Relocation</t>
  </si>
  <si>
    <t>Planning and budget</t>
  </si>
  <si>
    <t>Initiation of negotiations</t>
  </si>
  <si>
    <t>GIN's delivered to tenants</t>
  </si>
  <si>
    <t>Advisory services to tenants</t>
  </si>
  <si>
    <t>Notice of Elgibility to tenants</t>
  </si>
  <si>
    <t>Notice of Non-displacement to tenants</t>
  </si>
  <si>
    <t>90 day notice to tenants</t>
  </si>
  <si>
    <t>Tenant move out</t>
  </si>
  <si>
    <t xml:space="preserve">Financing </t>
  </si>
  <si>
    <t>Appraisal</t>
  </si>
  <si>
    <t>Financing</t>
  </si>
  <si>
    <t>Financial underwriting</t>
  </si>
  <si>
    <t>Application for funding (specify source):</t>
  </si>
  <si>
    <t>Construction cost estimate</t>
  </si>
  <si>
    <t>Lender selection</t>
  </si>
  <si>
    <t>Award date for funding source (specify):</t>
  </si>
  <si>
    <t>Capital Finance Closing</t>
  </si>
  <si>
    <t xml:space="preserve">Design/Permitting </t>
  </si>
  <si>
    <t>Preliminary drawings completed</t>
  </si>
  <si>
    <t>Zoning approval</t>
  </si>
  <si>
    <t>Site plan approval</t>
  </si>
  <si>
    <t>Building permit application submitted</t>
  </si>
  <si>
    <t>Building permits issued</t>
  </si>
  <si>
    <t>Submit Evergreen Project Plan</t>
  </si>
  <si>
    <t>Final  Plans and Specs Completed</t>
  </si>
  <si>
    <t xml:space="preserve">Construction </t>
  </si>
  <si>
    <t>Selection of general contractor</t>
  </si>
  <si>
    <t>Issued certificate of occupancy</t>
  </si>
  <si>
    <t xml:space="preserve">Occupancy </t>
  </si>
  <si>
    <t>Selection of management entity</t>
  </si>
  <si>
    <t>Selection of service providers</t>
  </si>
  <si>
    <t>Begin lease-up</t>
  </si>
  <si>
    <t>100% lease-up</t>
  </si>
  <si>
    <t>Placed in service - 1st Building</t>
  </si>
  <si>
    <t>Placed in service - Last Building</t>
  </si>
  <si>
    <t>Evergreen Sustainable Development Standard Occupancy Manual Approval</t>
  </si>
  <si>
    <t>Form 6A: Development Budgets</t>
  </si>
  <si>
    <t>% Total Project Cost</t>
  </si>
  <si>
    <t>Total Project Cost</t>
  </si>
  <si>
    <t>R  E  S  I  D  E  N  T  I  A  L</t>
  </si>
  <si>
    <t>Residential total</t>
  </si>
  <si>
    <t>Acquisition Costs:</t>
  </si>
  <si>
    <t>Land</t>
  </si>
  <si>
    <t>Existing Structures</t>
  </si>
  <si>
    <t>Liens</t>
  </si>
  <si>
    <t>Closing, Title &amp; Recording Costs</t>
  </si>
  <si>
    <t>Extension payment</t>
  </si>
  <si>
    <t>SUBTOTAL</t>
  </si>
  <si>
    <t>Construction:</t>
  </si>
  <si>
    <t>Demolition</t>
  </si>
  <si>
    <t>New Building</t>
  </si>
  <si>
    <t>Rehabilitation</t>
  </si>
  <si>
    <t>Contractor Profit</t>
  </si>
  <si>
    <t>Contractor Overhead</t>
  </si>
  <si>
    <t xml:space="preserve">New Construction Contingency   </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</si>
  <si>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</si>
  <si>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</si>
  <si>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</si>
  <si>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</si>
  <si>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</si>
  <si>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</si>
  <si>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</si>
  <si>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</si>
  <si>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</si>
  <si>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</si>
  <si>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</si>
  <si>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</si>
  <si>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</si>
  <si>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</si>
  <si>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</si>
  <si>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</si>
  <si>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</si>
  <si>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</si>
  <si>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</si>
  <si>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</si>
  <si>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</si>
  <si>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</si>
  <si>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</si>
  <si>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</si>
  <si>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</si>
  <si>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</si>
  <si>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</si>
  <si>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</si>
  <si>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</si>
  <si>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</si>
  <si>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</si>
  <si>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</si>
  <si>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</si>
  <si>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</si>
  <si>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</si>
  <si>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</si>
  <si>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</si>
  <si>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</si>
  <si>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</si>
  <si>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</si>
  <si>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</si>
  <si>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</si>
  <si>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</si>
  <si>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</si>
  <si>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</si>
  <si>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Bidding Costs</t>
  </si>
  <si>
    <t>Permits, Fees &amp; Hookups</t>
  </si>
  <si>
    <t>Impact/Mitigation Fees</t>
  </si>
  <si>
    <t>Development Period Utilities</t>
  </si>
  <si>
    <t>Nonprofit Donation</t>
  </si>
  <si>
    <t>Accounting/Audit</t>
  </si>
  <si>
    <t>Marketing/Leasing Expenses</t>
  </si>
  <si>
    <t>Carrying Costs at Rent up/ Lease Up Reserve</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</si>
  <si>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</si>
  <si>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</si>
  <si>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</si>
  <si>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</si>
  <si>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</si>
  <si>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</si>
  <si>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</si>
  <si>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</si>
  <si>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</si>
  <si>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Residential Total</t>
  </si>
  <si>
    <t>Other</t>
  </si>
  <si>
    <t>Other Construction Costs</t>
  </si>
  <si>
    <t>Other Reserves</t>
  </si>
  <si>
    <t>Form 6C: LIHTC Budget (Basis Calculation)</t>
  </si>
  <si>
    <t>Eligible Basis</t>
  </si>
  <si>
    <t>New Construction/ Rehab</t>
  </si>
  <si>
    <t>Environmental Abatement (Building)</t>
  </si>
  <si>
    <t>Environmental Abatement (Land)</t>
  </si>
  <si>
    <t>Project Management / Dev Consultant Fees</t>
  </si>
  <si>
    <t>TOTALS:</t>
  </si>
  <si>
    <t>130% Eligible Basis "Boost"</t>
  </si>
  <si>
    <t>Is project located in a DDA, QCT, an eligible Rural Area as defined in LIHTC Policies or has it been approved for the 130% basis boost by the Commission?</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</si>
  <si>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</si>
  <si>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</si>
  <si>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</si>
  <si>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</si>
  <si>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</si>
  <si>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</si>
  <si>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</si>
  <si>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QCT, Rural Area or Commission Approved Adjustment (100% or 130%)</t>
  </si>
  <si>
    <t>* Applicable Fraction (lesser of Project's Unit Fraction or Floor Space Fraction)</t>
  </si>
  <si>
    <t>Qualified Basis</t>
  </si>
  <si>
    <t>* Applicable Tax Credit Percentage</t>
  </si>
  <si>
    <t>Maximum Annual Credit Amount based on Qualified Basis</t>
  </si>
  <si>
    <t>Equity Gap Calculation</t>
  </si>
  <si>
    <t>Equity Gap</t>
  </si>
  <si>
    <t>Divided by 10 Years</t>
  </si>
  <si>
    <t>Maximum Annual Credit Amount based on Equity Gap</t>
  </si>
  <si>
    <t>Maximum Annual Credit Per Low-Income Housing Unit</t>
  </si>
  <si>
    <t>Maximum Annual Credit Requested</t>
  </si>
  <si>
    <t>Fee</t>
  </si>
  <si>
    <t>Qty</t>
  </si>
  <si>
    <t>Unit Price</t>
  </si>
  <si>
    <t>Comments</t>
  </si>
  <si>
    <t>Pre-entitlement</t>
  </si>
  <si>
    <t>Department Reviews</t>
  </si>
  <si>
    <t>Entitlement</t>
  </si>
  <si>
    <t xml:space="preserve">Site Plan </t>
  </si>
  <si>
    <t>Transportation/Engrg</t>
  </si>
  <si>
    <t>Geologic/Hazard</t>
  </si>
  <si>
    <t>Tree Removal</t>
  </si>
  <si>
    <t>Clear and Grade</t>
  </si>
  <si>
    <t>Site Inspections</t>
  </si>
  <si>
    <t>Building Permit</t>
  </si>
  <si>
    <t>Building</t>
  </si>
  <si>
    <t>Mechanical</t>
  </si>
  <si>
    <t>Plumbing</t>
  </si>
  <si>
    <t>Fire - Technical</t>
  </si>
  <si>
    <t>Fire - Alarm</t>
  </si>
  <si>
    <t>Fire - Sprinkler</t>
  </si>
  <si>
    <t>Electrical</t>
  </si>
  <si>
    <t>Inspections</t>
  </si>
  <si>
    <t>Hook Ups</t>
  </si>
  <si>
    <t>Sewer and Side Sewer</t>
  </si>
  <si>
    <t>Water Meter Charge</t>
  </si>
  <si>
    <t>Capital Facilities Charge</t>
  </si>
  <si>
    <t>Impact Fees</t>
  </si>
  <si>
    <t>Fire</t>
  </si>
  <si>
    <t>Parks</t>
  </si>
  <si>
    <t>Schools</t>
  </si>
  <si>
    <t>Source</t>
  </si>
  <si>
    <t>Proposed Amount</t>
  </si>
  <si>
    <t>Committed Amount</t>
  </si>
  <si>
    <t>Interest Rate</t>
  </si>
  <si>
    <t>Amortization Period</t>
  </si>
  <si>
    <t>Source of Repayment</t>
  </si>
  <si>
    <t xml:space="preserve">Subtotals </t>
  </si>
  <si>
    <t>Permanent Financing - Residential</t>
  </si>
  <si>
    <t>Public / Private</t>
  </si>
  <si>
    <t>Application Date</t>
  </si>
  <si>
    <t>(Projected) Award Date</t>
  </si>
  <si>
    <t xml:space="preserve"> Loan Term</t>
  </si>
  <si>
    <t>Subtotal</t>
  </si>
  <si>
    <t>Total Residential Sources</t>
  </si>
  <si>
    <t>Permanent Financing - Non-Residential</t>
  </si>
  <si>
    <t>Total Non Residential Sources</t>
  </si>
  <si>
    <t>% of Median 
Income Served</t>
  </si>
  <si>
    <t>Tenant - Paid Monthly Rent</t>
  </si>
  <si>
    <t>Sum of Tenant - Paid Rent and Utilities</t>
  </si>
  <si>
    <t>PHA / HUD / USDA Subsidy Payment</t>
  </si>
  <si>
    <t>Gross Monthly Rent</t>
  </si>
  <si>
    <t>Annual Gross Tenant Paid Rental 
Income</t>
  </si>
  <si>
    <t>Annual Gross Rental Subsidy Income</t>
  </si>
  <si>
    <t xml:space="preserve">Annual Gross Rental Income </t>
  </si>
  <si>
    <t>CAUs / Managers</t>
  </si>
  <si>
    <t>Proposed 
Funding</t>
  </si>
  <si>
    <t>Committed/ 
Conditional Funding</t>
  </si>
  <si>
    <t>Total 
Funding</t>
  </si>
  <si>
    <t>ANNUAL OPERATING SUBSIDY SOURCES (Do Not Include Service or Rent Subsidy Dollars Here)</t>
  </si>
  <si>
    <t>Name of agency that employs this person</t>
  </si>
  <si>
    <t>% of time this person will work on this project</t>
  </si>
  <si>
    <t>Total cost for this person on this project</t>
  </si>
  <si>
    <t>Benefit Amount</t>
  </si>
  <si>
    <t>Total Operating Personnel Expenses</t>
  </si>
  <si>
    <t>Service Personnel Expenses for First Year of Project</t>
  </si>
  <si>
    <t>Total Project Cost for this  person</t>
  </si>
  <si>
    <t>Service Sources</t>
  </si>
  <si>
    <t>Project Cash Flow</t>
  </si>
  <si>
    <t>Total Service Personnel Expenses</t>
  </si>
  <si>
    <t>Local Travel/Mileage</t>
  </si>
  <si>
    <t>Supplies</t>
  </si>
  <si>
    <t>Telecommunications/Computers</t>
  </si>
  <si>
    <t>Printing/Duplication</t>
  </si>
  <si>
    <t>REVENUES</t>
  </si>
  <si>
    <t>Year 1</t>
  </si>
  <si>
    <t>Year 2</t>
  </si>
  <si>
    <t>Year 3</t>
  </si>
  <si>
    <t>Year 4</t>
  </si>
  <si>
    <t>Year 5</t>
  </si>
  <si>
    <t>Year 6</t>
  </si>
  <si>
    <t>Year 7</t>
  </si>
  <si>
    <t>Escalator</t>
  </si>
  <si>
    <t>Total Residential Income</t>
  </si>
  <si>
    <t>=</t>
  </si>
  <si>
    <t>Total Non-Residential Income</t>
  </si>
  <si>
    <t>TOTAL PROJECT INCOME</t>
  </si>
  <si>
    <t>Annual %</t>
  </si>
  <si>
    <t>Less Annual Residential Vacancy</t>
  </si>
  <si>
    <t xml:space="preserve">Less Annual Non-Residential Vacancy </t>
  </si>
  <si>
    <t>EFFECTIVE GROSS INCOME (EGI)</t>
  </si>
  <si>
    <t>Expenses Per Unit (Y1)</t>
  </si>
  <si>
    <t>Management - On-site</t>
  </si>
  <si>
    <t>Management - Off-site</t>
  </si>
  <si>
    <t>Accounting</t>
  </si>
  <si>
    <t>Legal Services</t>
  </si>
  <si>
    <t>Insurance</t>
  </si>
  <si>
    <t>Real Estate Taxes</t>
  </si>
  <si>
    <t>Security</t>
  </si>
  <si>
    <t xml:space="preserve">Maintenance and janitorial </t>
  </si>
  <si>
    <t>Decorating/Turnover</t>
  </si>
  <si>
    <t>Contract Repairs</t>
  </si>
  <si>
    <t>Landscaping</t>
  </si>
  <si>
    <t>Pest Control</t>
  </si>
  <si>
    <t>Fire Safety</t>
  </si>
  <si>
    <t>Elevator</t>
  </si>
  <si>
    <t>Garbage Removal</t>
  </si>
  <si>
    <t>Electric</t>
  </si>
  <si>
    <t>Telephone</t>
  </si>
  <si>
    <t>Total Residential Operating Expenses</t>
  </si>
  <si>
    <t>Replacement Reserve</t>
  </si>
  <si>
    <t>Operating Reserve</t>
  </si>
  <si>
    <t>Total Reserves</t>
  </si>
  <si>
    <t>Non-Residential Expenses</t>
  </si>
  <si>
    <t>TOTAL PROJECT EXPENSES</t>
  </si>
  <si>
    <t>DEBT SERVICE</t>
  </si>
  <si>
    <t>Loan Amount</t>
  </si>
  <si>
    <t>Lender 1</t>
  </si>
  <si>
    <t>Lender 2</t>
  </si>
  <si>
    <t>Total Hard Debt Service</t>
  </si>
  <si>
    <t>Soft Debt</t>
  </si>
  <si>
    <t>Lender 4</t>
  </si>
  <si>
    <t>Lender 5</t>
  </si>
  <si>
    <t>Lender 6</t>
  </si>
  <si>
    <t>Year 8</t>
  </si>
  <si>
    <t>Year 9</t>
  </si>
  <si>
    <t>Year 10</t>
  </si>
  <si>
    <t>Year 11</t>
  </si>
  <si>
    <t>Year 12</t>
  </si>
  <si>
    <t>Year 13</t>
  </si>
  <si>
    <t>Year 14</t>
  </si>
  <si>
    <t>Year 15</t>
  </si>
  <si>
    <t>Other:</t>
  </si>
  <si>
    <t>Vacancy Rates and Inflation Factors</t>
  </si>
  <si>
    <t xml:space="preserve">Operating Expense Estimates </t>
  </si>
  <si>
    <t xml:space="preserve">Reserves- </t>
  </si>
  <si>
    <t>Form 9A: Project Team</t>
  </si>
  <si>
    <t>Firm Name:</t>
  </si>
  <si>
    <t>Address:</t>
  </si>
  <si>
    <t xml:space="preserve">State: </t>
  </si>
  <si>
    <t>Zip Code:</t>
  </si>
  <si>
    <t>Federal Tax ID #</t>
  </si>
  <si>
    <t>Unified Business Identifier</t>
  </si>
  <si>
    <t>Fax:</t>
  </si>
  <si>
    <t>Contact Person and Title:</t>
  </si>
  <si>
    <t>Development Consultant</t>
  </si>
  <si>
    <t>Project Attorney</t>
  </si>
  <si>
    <t>Market Study Firm</t>
  </si>
  <si>
    <t>Property Management Firm</t>
  </si>
  <si>
    <t>General Contractor</t>
  </si>
  <si>
    <t>Evergreen Coordinator</t>
  </si>
  <si>
    <t>Property Seller/Lessor</t>
  </si>
  <si>
    <t>Form 9B: Identity of Interest Matrix</t>
  </si>
  <si>
    <t>Ownership Entity</t>
  </si>
  <si>
    <t xml:space="preserve"> Project Sponsor/Developer</t>
  </si>
  <si>
    <t>General Partner(s)</t>
  </si>
  <si>
    <t>Party(ies) to a Joint Venture</t>
  </si>
  <si>
    <t>Managing Member(s) of LLC</t>
  </si>
  <si>
    <t>Company Member(s) and/or Managers of LLC</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</si>
  <si>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</si>
  <si>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</si>
  <si>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</si>
  <si>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</si>
  <si>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</si>
  <si>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</si>
  <si>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</si>
  <si>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</si>
  <si>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</si>
  <si>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</si>
  <si>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 xml:space="preserve">  Property Manager</t>
  </si>
  <si>
    <t>Syndicator(s)</t>
  </si>
  <si>
    <t>Board Member(s)</t>
  </si>
  <si>
    <t>Project Sponsor/Developer</t>
  </si>
  <si>
    <t>Company Member(s) and/or Manager(s) of LLC</t>
  </si>
  <si>
    <t>Seller/Lessor of Land or Building(s) included in Project</t>
  </si>
  <si>
    <t>General Contractor(s)</t>
  </si>
  <si>
    <t>Project Management Consultant(s)</t>
  </si>
  <si>
    <t>Engineer(s)</t>
  </si>
  <si>
    <t>Material Supplier(s)</t>
  </si>
  <si>
    <t>Property Manager(s)</t>
  </si>
  <si>
    <t>Explanation of identified Identities of Interest:</t>
  </si>
  <si>
    <t>Project Type</t>
  </si>
  <si>
    <t>Activity Type</t>
  </si>
  <si>
    <t>Role (owner, developer, etc.)</t>
  </si>
  <si>
    <t>City and State</t>
  </si>
  <si>
    <t>Date Development Activities Began</t>
  </si>
  <si>
    <t>Placed in Service Date</t>
  </si>
  <si>
    <t>Type of Financing (HTF, HUD, etc.)</t>
  </si>
  <si>
    <t>Developer Consultant Name:</t>
  </si>
  <si>
    <t xml:space="preserve">Development Consultant Pipeline </t>
  </si>
  <si>
    <t>Management Company:</t>
  </si>
  <si>
    <t>Population Served</t>
  </si>
  <si>
    <t>Effective Date of Mangement Contract</t>
  </si>
  <si>
    <t>Project Activity (check all that apply)</t>
  </si>
  <si>
    <t>Avg Sq Ft</t>
  </si>
  <si>
    <t>Building ID#/Name</t>
  </si>
  <si>
    <t>Seasonal/Migrant Farmworkers</t>
  </si>
  <si>
    <t>Date Completed or Expected Complete</t>
  </si>
  <si>
    <t>Carrying Costs at Rent up/Lease Up Reserve</t>
  </si>
  <si>
    <t>New Construction Contingency</t>
  </si>
  <si>
    <t>non-residential total</t>
  </si>
  <si>
    <t>New Construction / Rehab</t>
  </si>
  <si>
    <r>
      <t xml:space="preserve">Total Maximum Annual Credit Amount based on Qualified Basis </t>
    </r>
    <r>
      <rPr>
        <b/>
        <sz val="8"/>
        <color indexed="8"/>
        <rFont val="Calibri"/>
        <family val="2"/>
        <scheme val="minor"/>
      </rPr>
      <t>(Acquisition and Rehab/NC Credit)</t>
    </r>
  </si>
  <si>
    <t>Repayment Structure</t>
  </si>
  <si>
    <t>Loan 
Term</t>
  </si>
  <si>
    <t>Notes</t>
  </si>
  <si>
    <t># Units</t>
  </si>
  <si>
    <t>End Date</t>
  </si>
  <si>
    <t>Type of Financing</t>
  </si>
  <si>
    <t>Projected PIS Date</t>
  </si>
  <si>
    <t>General</t>
  </si>
  <si>
    <t>Individuals</t>
  </si>
  <si>
    <t>Chronic Mental Illness</t>
  </si>
  <si>
    <t>HIV/AIDS</t>
  </si>
  <si>
    <t>Domestic Violence</t>
  </si>
  <si>
    <t>Youth Under 18</t>
  </si>
  <si>
    <t>Young Adults 18-24</t>
  </si>
  <si>
    <t>Veteran</t>
  </si>
  <si>
    <t>Senior</t>
  </si>
  <si>
    <t>Frail Elderly</t>
  </si>
  <si>
    <t>Farmworkers</t>
  </si>
  <si>
    <t>Grant</t>
  </si>
  <si>
    <t>Avg Unit Square Footage</t>
  </si>
  <si>
    <t>Wastewater</t>
  </si>
  <si>
    <t>Water District</t>
  </si>
  <si>
    <t>Select…</t>
  </si>
  <si>
    <t>Form 6B: Development Budget Details</t>
  </si>
  <si>
    <t>Form 9D: Project Development Consultant Experience</t>
  </si>
  <si>
    <t>Form 9E: Project Property Management Firm Experience</t>
  </si>
  <si>
    <t>Multiple Special Needs (describe below)</t>
  </si>
  <si>
    <t>Form 8A: Proposed Rents and AMIs Served</t>
  </si>
  <si>
    <t>n/a</t>
  </si>
  <si>
    <t>Additional Comments:</t>
  </si>
  <si>
    <t>Loan</t>
  </si>
  <si>
    <t>Grant/
 Loan</t>
  </si>
  <si>
    <t>Select...</t>
  </si>
  <si>
    <t>Select..</t>
  </si>
  <si>
    <t>Households/Families with Children</t>
  </si>
  <si>
    <t>Other Special Needs (describe below)</t>
  </si>
  <si>
    <t>Yes_or_No</t>
  </si>
  <si>
    <t>Yes</t>
  </si>
  <si>
    <t>No</t>
  </si>
  <si>
    <t>Res_Type</t>
  </si>
  <si>
    <t>Shelter</t>
  </si>
  <si>
    <t>Transitional</t>
  </si>
  <si>
    <t>Permanent Supportive</t>
  </si>
  <si>
    <t>Units_or_Beds</t>
  </si>
  <si>
    <t>Units</t>
  </si>
  <si>
    <t>Grant_or_Loan</t>
  </si>
  <si>
    <t>Public_or_Private</t>
  </si>
  <si>
    <t>Public</t>
  </si>
  <si>
    <t>Private</t>
  </si>
  <si>
    <t>1 BR</t>
  </si>
  <si>
    <t>2 BR</t>
  </si>
  <si>
    <t>3 BR</t>
  </si>
  <si>
    <t>4 BR</t>
  </si>
  <si>
    <t>5+ BR</t>
  </si>
  <si>
    <t>AMIs</t>
  </si>
  <si>
    <t>ResOrNonRes</t>
  </si>
  <si>
    <t>Residential</t>
  </si>
  <si>
    <t>Non-Residential</t>
  </si>
  <si>
    <t>X</t>
  </si>
  <si>
    <t>Enable</t>
  </si>
  <si>
    <t>Shelter/Open-floor</t>
  </si>
  <si>
    <t>Townhouse/Duplex</t>
  </si>
  <si>
    <t>Walk-Up (≤3 Floors no elevator)</t>
  </si>
  <si>
    <t>Low-Rise (2-3 floors w elevator)</t>
  </si>
  <si>
    <t>Mid-Rise (4-6 floors w elevator)</t>
  </si>
  <si>
    <t>High Rise (7+ floors)</t>
  </si>
  <si>
    <t>Mobile Home Pad</t>
  </si>
  <si>
    <t>Single-Family Detached</t>
  </si>
  <si>
    <t>Building_Type</t>
  </si>
  <si>
    <t>Activity_Type</t>
  </si>
  <si>
    <t>Building Address 
(Street)</t>
  </si>
  <si>
    <t>Building Address
(City)</t>
  </si>
  <si>
    <t>Qty.</t>
  </si>
  <si>
    <t>Summary of Units</t>
  </si>
  <si>
    <t>Units_and_Beds</t>
  </si>
  <si>
    <t>Non_LIH_Units</t>
  </si>
  <si>
    <t>Market Rate</t>
  </si>
  <si>
    <t>Total
Units</t>
  </si>
  <si>
    <t>Other Sources:</t>
  </si>
  <si>
    <t>Project_Status</t>
  </si>
  <si>
    <t>Predevelopment</t>
  </si>
  <si>
    <t>Under Construction</t>
  </si>
  <si>
    <t>Stalled</t>
  </si>
  <si>
    <t>Lease Up</t>
  </si>
  <si>
    <t>Project Status</t>
  </si>
  <si>
    <t>On Time,
On Budget?</t>
  </si>
  <si>
    <t>Project_Type</t>
  </si>
  <si>
    <t>Act_Typ</t>
  </si>
  <si>
    <t>NC</t>
  </si>
  <si>
    <t>R</t>
  </si>
  <si>
    <t>A</t>
  </si>
  <si>
    <t>On Time, 
On Budget?</t>
  </si>
  <si>
    <t>Projected Placed in Service Date</t>
  </si>
  <si>
    <t>Yes, No</t>
  </si>
  <si>
    <t>OnTime_OnBudget</t>
  </si>
  <si>
    <t>Yes, Yes</t>
  </si>
  <si>
    <t>No, Yes</t>
  </si>
  <si>
    <t>No, No</t>
  </si>
  <si>
    <t>Federal</t>
  </si>
  <si>
    <t>State</t>
  </si>
  <si>
    <t>City</t>
  </si>
  <si>
    <t>County</t>
  </si>
  <si>
    <t>Sponsor</t>
  </si>
  <si>
    <t>Bank</t>
  </si>
  <si>
    <t>Public Housing Authority</t>
  </si>
  <si>
    <t>Fund_Source</t>
  </si>
  <si>
    <t>Job Title</t>
  </si>
  <si>
    <t>Operating Personnel Expenses for First Year of Project</t>
  </si>
  <si>
    <t>On Site</t>
  </si>
  <si>
    <t>Off Site</t>
  </si>
  <si>
    <t>OnSite_OffSite</t>
  </si>
  <si>
    <t>On Site or
Off Site?</t>
  </si>
  <si>
    <t>Residential Source Name</t>
  </si>
  <si>
    <t>Non Residential Source Name</t>
  </si>
  <si>
    <t>Residential Source Type</t>
  </si>
  <si>
    <t>Bridge Source Type</t>
  </si>
  <si>
    <t>Non Residential Source Type</t>
  </si>
  <si>
    <t>Total Capital Sources</t>
  </si>
  <si>
    <t>Developer</t>
  </si>
  <si>
    <t xml:space="preserve">    -----------</t>
  </si>
  <si>
    <t>Notes / Status</t>
  </si>
  <si>
    <t>Total Soft Debt Service</t>
  </si>
  <si>
    <t>Overall Debt Coverage Ratio</t>
  </si>
  <si>
    <t>Overall Cash Flow</t>
  </si>
  <si>
    <t>Cash Flow</t>
  </si>
  <si>
    <t xml:space="preserve">Form </t>
  </si>
  <si>
    <t>Issue</t>
  </si>
  <si>
    <t>6A</t>
  </si>
  <si>
    <t>Service Funding Starts</t>
  </si>
  <si>
    <t>Funding for services awarded</t>
  </si>
  <si>
    <t>Application for Service funding</t>
  </si>
  <si>
    <t>Permanent Financing Conversion</t>
  </si>
  <si>
    <t>Begin Construction</t>
  </si>
  <si>
    <t>NonRes_FundSource</t>
  </si>
  <si>
    <t>Unit Type</t>
  </si>
  <si>
    <t>Yes_No_Either</t>
  </si>
  <si>
    <t>Either</t>
  </si>
  <si>
    <t>State - Housing Trust Fund</t>
  </si>
  <si>
    <t>State - other</t>
  </si>
  <si>
    <t>Subtotal: Onsite</t>
  </si>
  <si>
    <t>Subtotal: Off Site</t>
  </si>
  <si>
    <t>Client Assistance Costs</t>
  </si>
  <si>
    <t>Equipment</t>
  </si>
  <si>
    <t>Project Administrative Costs</t>
  </si>
  <si>
    <t>Form 8C: Personnel (Service and Operating) and Non-Personnel Expenses</t>
  </si>
  <si>
    <t>.</t>
  </si>
  <si>
    <t>Partial</t>
  </si>
  <si>
    <t>Yes_No_Partial</t>
  </si>
  <si>
    <t>Form 1: Project Summary</t>
  </si>
  <si>
    <t>G_or_L</t>
  </si>
  <si>
    <t>Non-Recoverable</t>
  </si>
  <si>
    <t>Recoverable</t>
  </si>
  <si>
    <t>Lump-Sum</t>
  </si>
  <si>
    <t>Deferred</t>
  </si>
  <si>
    <t>Forgivable</t>
  </si>
  <si>
    <t>Amortizing</t>
  </si>
  <si>
    <t>Debt Type</t>
  </si>
  <si>
    <t>Funding Type</t>
  </si>
  <si>
    <t>Loan Term</t>
  </si>
  <si>
    <t>Hard</t>
  </si>
  <si>
    <t>Soft</t>
  </si>
  <si>
    <t>Debt_Type</t>
  </si>
  <si>
    <t>Non-Personnel Service Expenses for First Year of Project</t>
  </si>
  <si>
    <t>Total Service Non-Personnel Expenses</t>
  </si>
  <si>
    <t>Gross Annual Operating Subsidy</t>
  </si>
  <si>
    <t>Gross Annual Services Funding</t>
  </si>
  <si>
    <t>Gross Annual Rent Subsidy</t>
  </si>
  <si>
    <t>Divided by Tax Credit Factor (based on projected market pricing)</t>
  </si>
  <si>
    <t>Form 8D: Operating Pro Forma</t>
  </si>
  <si>
    <t>Form 8E: Operating Pro Forma Details</t>
  </si>
  <si>
    <t>Relo_Units</t>
  </si>
  <si>
    <t>Benefit Percent</t>
  </si>
  <si>
    <t>Benefit Fund Type</t>
  </si>
  <si>
    <t>Actual</t>
  </si>
  <si>
    <t>Actual_or_Percent</t>
  </si>
  <si>
    <t>Percent</t>
  </si>
  <si>
    <t>Tenant - Paid Utilities (Utility Allowance)</t>
  </si>
  <si>
    <t>Expected Placed-In-Service Date (MM/DD/YYYY)</t>
  </si>
  <si>
    <t>NET OPERATING INCOME</t>
  </si>
  <si>
    <t>Ownership Entity for Completed Project</t>
  </si>
  <si>
    <t>Entity Name:</t>
  </si>
  <si>
    <t>Tax Credits - 9%</t>
  </si>
  <si>
    <t>Tax Credits - 4%</t>
  </si>
  <si>
    <t>Tax Credits - Historic Rehab</t>
  </si>
  <si>
    <t>Total Low Income Populaton Units</t>
  </si>
  <si>
    <t>Lender 3</t>
  </si>
  <si>
    <t>Lender 7</t>
  </si>
  <si>
    <t>GSE</t>
  </si>
  <si>
    <t xml:space="preserve">Tax Credits - Historic Rehab </t>
  </si>
  <si>
    <t xml:space="preserve">Tax Credits - New Market </t>
  </si>
  <si>
    <t>Number of Low Income Housing Units (from Form 2A)</t>
  </si>
  <si>
    <t>Total Partnership and Management Costs</t>
  </si>
  <si>
    <t>Behavioral Illness</t>
  </si>
  <si>
    <t>Form 6D: LIHTC Calculation</t>
  </si>
  <si>
    <t>RESIDENT SERVICES</t>
  </si>
  <si>
    <t>Subsidy Shortfall</t>
  </si>
  <si>
    <t xml:space="preserve"> (EGI - Total Expenses)</t>
  </si>
  <si>
    <t>OPERATING EXPENSES</t>
  </si>
  <si>
    <t>OTHER EXPENSES</t>
  </si>
  <si>
    <t>TOTAL DEBT SERVICE</t>
  </si>
  <si>
    <t>Non-LIH Units</t>
  </si>
  <si>
    <t>ANNUAL RENT SUBSIDY (Do Not Include Operating or Service Funding Sources Here)</t>
  </si>
  <si>
    <t>PHA/HUD/USDA Rent Subsidy</t>
  </si>
  <si>
    <t>Non- PHA/HUD/USDA Rent Subsidy</t>
  </si>
  <si>
    <t># Accessible Units</t>
  </si>
  <si>
    <t># Units Accessable</t>
  </si>
  <si>
    <t>Schematic Design Completed</t>
  </si>
  <si>
    <t>Design Development Completed</t>
  </si>
  <si>
    <t>Construction Documents Completed</t>
  </si>
  <si>
    <t>Investor Selected</t>
  </si>
  <si>
    <t>Award date for Service Funding/Commitment</t>
  </si>
  <si>
    <t>Final Equity Pay-In (LIHTC projects)</t>
  </si>
  <si>
    <t>Qualified Occupancy</t>
  </si>
  <si>
    <t>Projected First LIHTC Year start</t>
  </si>
  <si>
    <t>Service Provider Organization</t>
  </si>
  <si>
    <t>Rental</t>
  </si>
  <si>
    <t>Home Ownership</t>
  </si>
  <si>
    <t>NC+R</t>
  </si>
  <si>
    <t>A+R</t>
  </si>
  <si>
    <t>Project Completed</t>
  </si>
  <si>
    <t>Project Currently Being Developed</t>
  </si>
  <si>
    <t xml:space="preserve"> Project</t>
  </si>
  <si>
    <t>Other Residential</t>
  </si>
  <si>
    <t>Business</t>
  </si>
  <si>
    <t>Management - On-site (Form 8C)</t>
  </si>
  <si>
    <t>Management - Off-site (Form 8C)</t>
  </si>
  <si>
    <t>Gross Tenant Paid Rental Income (Form 8A)</t>
  </si>
  <si>
    <t>Gross Rental Subsidy Income (Form 8B)</t>
  </si>
  <si>
    <t>Gross Annual Operating Subsidy Sources (Form 8B)</t>
  </si>
  <si>
    <t>Services Funding Subsidy (Form 8B)</t>
  </si>
  <si>
    <t>Service Expenses (Form 8C)</t>
  </si>
  <si>
    <t>Services Funding - from Cash Flow (Form 8C)</t>
  </si>
  <si>
    <t>Hard Debt Coverage Ratio</t>
  </si>
  <si>
    <t>Funds Available for Debt Service</t>
  </si>
  <si>
    <t>Maximum Allowed Rent + UAs for AMI</t>
  </si>
  <si>
    <t>Substance Use Disorder</t>
  </si>
  <si>
    <t>Source Name</t>
  </si>
  <si>
    <t>Amount</t>
  </si>
  <si>
    <t>Evergreen Advocate</t>
  </si>
  <si>
    <t>Name and Title:</t>
  </si>
  <si>
    <t>n/a - Not Started</t>
  </si>
  <si>
    <t>OnTime_OnBudget2</t>
  </si>
  <si>
    <t>In the space below, provide detail on the indicated Other Activities.</t>
  </si>
  <si>
    <t>Carrying Costs at Rent up / Lease Up Reserve</t>
  </si>
  <si>
    <t>Form 6E: Fee Schedule</t>
  </si>
  <si>
    <t>Full-time Annual Salary of an FTE in this position</t>
  </si>
  <si>
    <t>Operating Sources</t>
  </si>
  <si>
    <t>Staff Title</t>
  </si>
  <si>
    <t>Intellectual/Developmental Disabled</t>
  </si>
  <si>
    <t>Physically Disabled</t>
  </si>
  <si>
    <t>ANNUAL SERVICE SUBSIDY SOURCES (Do Not Include Operating or Rent Subsidy Dollars Here)</t>
  </si>
  <si>
    <t>Gross Rental PHA/HUD/USDA Subsidy (Form 8B)</t>
  </si>
  <si>
    <t>..</t>
  </si>
  <si>
    <t>Multiple</t>
  </si>
  <si>
    <t>Enter Project Name on Form 1</t>
  </si>
  <si>
    <t>Enter Site 1 Name on Form 1</t>
  </si>
  <si>
    <t>Enter Site 2 Name on Form 1</t>
  </si>
  <si>
    <t>Enter Site 3 Name on Form 1</t>
  </si>
  <si>
    <t>2A</t>
  </si>
  <si>
    <t>WARNING: Unit Mix Does Not Match Form 8A</t>
  </si>
  <si>
    <t>WARNING: Total Units Does Not Match Form 1</t>
  </si>
  <si>
    <t>2B</t>
  </si>
  <si>
    <t>WARNING: Square footage needed for Low Income Units</t>
  </si>
  <si>
    <t>WARNING: Square footage needed for Common Area/Manager Units</t>
  </si>
  <si>
    <t>WARNING: Square footage needed for Market Rate Units</t>
  </si>
  <si>
    <t>WARNING: Total Low Income Units does not match Form 2A</t>
  </si>
  <si>
    <t>Complete Form 4</t>
  </si>
  <si>
    <t>Complete Form 6E</t>
  </si>
  <si>
    <t>WARNING: Residential sources discrepancy between Form 6A and Form 7A greater than $10</t>
  </si>
  <si>
    <t>WARNING: Non-Residential sources discrepancy between Form 6A and Form 7A greater than $10</t>
  </si>
  <si>
    <t>6D</t>
  </si>
  <si>
    <t>Expected LIHTC Equity</t>
  </si>
  <si>
    <t>6E</t>
  </si>
  <si>
    <t>7B</t>
  </si>
  <si>
    <t>8A</t>
  </si>
  <si>
    <t>WARNING: Total Number of Low Income Units does not match Form 2A</t>
  </si>
  <si>
    <t>WARNING: Total Number of Market Rate Units does not match Form 2A</t>
  </si>
  <si>
    <t>WARNING: Total Units does not match Form 1</t>
  </si>
  <si>
    <t>Enter PHA/HUD/USDA Detail on Form 8B</t>
  </si>
  <si>
    <t>8B</t>
  </si>
  <si>
    <t>8C</t>
  </si>
  <si>
    <t>WARNING - Costs Exceed Listed Funding</t>
  </si>
  <si>
    <t>Costs Are Covered By Listed Funding</t>
  </si>
  <si>
    <t>WARNING - Service Personnel Costs Exceed Listed Funding</t>
  </si>
  <si>
    <t>Service Personnel Costs Are Covered By Listed Funding</t>
  </si>
  <si>
    <t>WARNING - Non-Personnel Service Costs Exceed Listed Funding</t>
  </si>
  <si>
    <t>Non-Personnel Service Costs Are Covered By Listed Funding</t>
  </si>
  <si>
    <t>8E</t>
  </si>
  <si>
    <t>9A</t>
  </si>
  <si>
    <t>Enter Contact Name on Form 1</t>
  </si>
  <si>
    <t>Enter Phone Number on Form 1</t>
  </si>
  <si>
    <t>Enter Email Address on Form 1</t>
  </si>
  <si>
    <t>Enter Firm Name on Form 1, if applicable</t>
  </si>
  <si>
    <t>9D</t>
  </si>
  <si>
    <t>Enter Development Consultant Firm Name on Form 1</t>
  </si>
  <si>
    <t>9E</t>
  </si>
  <si>
    <t>Enter Property Management Firm Name on Form 9A</t>
  </si>
  <si>
    <t>Remaining</t>
  </si>
  <si>
    <t>Eligible Basis Community Facilities</t>
  </si>
  <si>
    <t>Community Facility Eligible Basis</t>
  </si>
  <si>
    <t>Source &lt; Uses</t>
  </si>
  <si>
    <t>Source &gt; Uses</t>
  </si>
  <si>
    <t>Source = Uses</t>
  </si>
  <si>
    <t>6C</t>
  </si>
  <si>
    <t>Enter Item on Form 6A</t>
  </si>
  <si>
    <t>7A</t>
  </si>
  <si>
    <t>WARNING: Overall sources discrepancy between Form 6A and Form 7A greater than $10</t>
  </si>
  <si>
    <t>WARNING: Total Number of CAUs/Manager Units does not match Form 2A</t>
  </si>
  <si>
    <t>Cost listed on Form 8D. Please provide detail here. (Overwrite this text with your answer)</t>
  </si>
  <si>
    <t>Enter Organization Name on Form 1</t>
  </si>
  <si>
    <t>Grant, Recoverable</t>
  </si>
  <si>
    <t>Maximum Annual Credit Per Low-Income Unit Limit (use latest Exhibit J values from LIHTC website)</t>
  </si>
  <si>
    <t>Population_Types</t>
  </si>
  <si>
    <t>Support Type</t>
  </si>
  <si>
    <t>Sppt_Type</t>
  </si>
  <si>
    <t>Supported Living</t>
  </si>
  <si>
    <t>Projects incorporating more than one Site must submit a multiple-Site set of Forms, which are available upon request. Please submit your request to htfapp@commerce.wa.gov</t>
  </si>
  <si>
    <t>Tax-Exempt Bond Amount (full amount of the bonds at closing)</t>
  </si>
  <si>
    <t>Percentage of aggregate basis financed with Tax-Exempt Bonds</t>
  </si>
  <si>
    <t>Divided by Total aggregate basis of the Building(s) and Land:</t>
  </si>
  <si>
    <t>Community Based Organization</t>
  </si>
  <si>
    <t>Permanent</t>
  </si>
  <si>
    <t>Contract Execution date for funding source (specify):</t>
  </si>
  <si>
    <t>Less common area/amenity optionally rentable to tenants for a fee (e.g., garages, carports, storage, laundry room, washer/dryer, etc.)</t>
  </si>
  <si>
    <t>Maximum Credit per Low-Income Housing Unit Calculation (9% LIHTC only)</t>
  </si>
  <si>
    <t>Form 8A</t>
  </si>
  <si>
    <t>Form 2A</t>
  </si>
  <si>
    <t>LI Units</t>
  </si>
  <si>
    <t>CAUs</t>
  </si>
  <si>
    <t>MR Units</t>
  </si>
  <si>
    <t>Form 1</t>
  </si>
  <si>
    <t># "False"</t>
  </si>
  <si>
    <t>Form 7A</t>
  </si>
  <si>
    <t>Total Res Srces</t>
  </si>
  <si>
    <t>Total Nonres Srcs</t>
  </si>
  <si>
    <t>Δ</t>
  </si>
  <si>
    <t>Form 6A</t>
  </si>
  <si>
    <t>TPC</t>
  </si>
  <si>
    <t>Ensure that the total of the Permits, Fees &amp; Hookups (Cell J96) and Impact/Mitigation Fees (Cell J97) on Form 6A matches the total here.</t>
  </si>
  <si>
    <t>Total Res Costs</t>
  </si>
  <si>
    <t>Total Nonres Costs</t>
  </si>
  <si>
    <t>Total Dev Cost</t>
  </si>
  <si>
    <t>CAUs/Mgrs</t>
  </si>
  <si>
    <t>MR</t>
  </si>
  <si>
    <t>Form 8B</t>
  </si>
  <si>
    <t>PHA/HUD/USDA Sub</t>
  </si>
  <si>
    <t>Enter Ownership Entity Name on Form 1, if applicable</t>
  </si>
  <si>
    <t>ED/CEO/etc. Title</t>
  </si>
  <si>
    <t>Organization Leader</t>
  </si>
  <si>
    <t>Name</t>
  </si>
  <si>
    <t>Project Contact</t>
  </si>
  <si>
    <t>Contact Title</t>
  </si>
  <si>
    <t>WARNING: Discrepancy in Total PHA/HUD/USDA Subsidy between Form 8A and Form 8B greater than $10</t>
  </si>
  <si>
    <t>2a</t>
  </si>
  <si>
    <t>2b</t>
  </si>
  <si>
    <t>6a</t>
  </si>
  <si>
    <t>6e</t>
  </si>
  <si>
    <t>8a</t>
  </si>
  <si>
    <t>8b</t>
  </si>
  <si>
    <t>8c</t>
  </si>
  <si>
    <t>WARNING: Sources less Uses should balance to zero</t>
  </si>
  <si>
    <t>WARNING: Discrepancy between Form 4 and 6A greater than $10</t>
  </si>
  <si>
    <t>WARNING: Be Sure to include total Relocation costs on Form 6A</t>
  </si>
  <si>
    <t>WARNING: Relocation Costs discrepancy between Form 4 and Form 6A greater than $10</t>
  </si>
  <si>
    <t>WARNING: Permit/Impact Fees discrepancy between Form 6A and Form 6E greater than $10</t>
  </si>
  <si>
    <t>Form 4</t>
  </si>
  <si>
    <t>Total Relo Costs</t>
  </si>
  <si>
    <t>Form 6E</t>
  </si>
  <si>
    <t>Total Fees</t>
  </si>
  <si>
    <t>#</t>
  </si>
  <si>
    <t xml:space="preserve">Explanation 
</t>
  </si>
  <si>
    <t>WARNING: Discrepancy in Non-Cash Flow Operating Subsidy between Form 8B and Form 8C greater than $10</t>
  </si>
  <si>
    <t>WARNING: Discrepancy in Non-Cash Flow Services Subsidy between Form 8B and Form 8C greater than $10</t>
  </si>
  <si>
    <t>WARNING: Total Costs discrepancy between Form 6A and Form 7B greater than $10</t>
  </si>
  <si>
    <t>WARNING: Total Permanent Sources discrepancy between Form 7A and Form 7B greater than $10</t>
  </si>
  <si>
    <t>Validations Checklist</t>
  </si>
  <si>
    <t>select…</t>
  </si>
  <si>
    <t>Unrestricted Market Rents</t>
  </si>
  <si>
    <t>% Difference to Market Rent</t>
  </si>
  <si>
    <t>8D</t>
  </si>
  <si>
    <t>8d</t>
  </si>
  <si>
    <t>WARNING - project Cash Flow is negative in at least one year. Please provide an explanation in the Additional Comments box</t>
  </si>
  <si>
    <t>Construction Period Financing</t>
  </si>
  <si>
    <t>Source Type</t>
  </si>
  <si>
    <t>Total Construction Financing</t>
  </si>
  <si>
    <t>Acquisition and/or Predevelopment Financing</t>
  </si>
  <si>
    <t>Form 9C: Project Applicant Experience</t>
  </si>
  <si>
    <t>Applicant History</t>
  </si>
  <si>
    <t xml:space="preserve">Applicant Pipeline </t>
  </si>
  <si>
    <t>Project Applicant</t>
  </si>
  <si>
    <t xml:space="preserve">Tax Credit Type </t>
  </si>
  <si>
    <t>Total Sites in Project</t>
  </si>
  <si>
    <t>Low-Income Housing Tax Credit 25% Test (only required for Bond/Tax Credit projects)</t>
  </si>
  <si>
    <t>Local Government</t>
  </si>
  <si>
    <t>Local Housing Authority</t>
  </si>
  <si>
    <t>Nonprofit Organization</t>
  </si>
  <si>
    <t>Federally-recognized Indian Tribe</t>
  </si>
  <si>
    <t>For-Profit Entity</t>
  </si>
  <si>
    <t>If Other, specify:</t>
  </si>
  <si>
    <t>Organization_Types</t>
  </si>
  <si>
    <t>Total Residential Cost</t>
  </si>
  <si>
    <t>Length of
 Commitment</t>
  </si>
  <si>
    <t>Operating year</t>
  </si>
  <si>
    <t>REVENUE less EXPENSES:</t>
  </si>
  <si>
    <t>Total Costs</t>
  </si>
  <si>
    <t>Bond Related Costs</t>
  </si>
  <si>
    <t>Pre Dev/Bridge Financing</t>
  </si>
  <si>
    <t>Soft Costs</t>
  </si>
  <si>
    <t>Construction</t>
  </si>
  <si>
    <t xml:space="preserve">     SUBTOTAL</t>
  </si>
  <si>
    <t>Totals</t>
  </si>
  <si>
    <t>Year</t>
  </si>
  <si>
    <t>Month</t>
  </si>
  <si>
    <t>Explain how you arrived at the escalation and vacancy factors used in the Operating Pro Forma.</t>
  </si>
  <si>
    <t>Form 7A: Financing Sources</t>
  </si>
  <si>
    <t>Permanent Lender</t>
  </si>
  <si>
    <t>Project Investor</t>
  </si>
  <si>
    <r>
      <t xml:space="preserve">Eligible Basis Community Facilities </t>
    </r>
    <r>
      <rPr>
        <i/>
        <sz val="8"/>
        <rFont val="Verdana"/>
        <family val="2"/>
      </rPr>
      <t>NOTE: includes both Residential and NonResidential</t>
    </r>
  </si>
  <si>
    <t>20XX</t>
  </si>
  <si>
    <t>Bond Related Costs of Issuance</t>
  </si>
  <si>
    <t>Laundry income</t>
  </si>
  <si>
    <t xml:space="preserve">Internet/Broadband Services </t>
  </si>
  <si>
    <t>Other Vending Income</t>
  </si>
  <si>
    <t>Late Charges/NSF</t>
  </si>
  <si>
    <t>Cleaning and Damages</t>
  </si>
  <si>
    <t>Interest Income</t>
  </si>
  <si>
    <t>Onsite  Manager's Unit</t>
  </si>
  <si>
    <t>Storage Unit</t>
  </si>
  <si>
    <t>Parking Income</t>
  </si>
  <si>
    <t>Commercial Net Income</t>
  </si>
  <si>
    <t>Other Income</t>
  </si>
  <si>
    <t xml:space="preserve">Revenue - Residential Income </t>
  </si>
  <si>
    <t>Revenue - Non-Residential Income</t>
  </si>
  <si>
    <t>REVENUE - OTHER</t>
  </si>
  <si>
    <t>Donations</t>
  </si>
  <si>
    <t>Total Other Income</t>
  </si>
  <si>
    <t>Deductions</t>
  </si>
  <si>
    <t>Bad Debt</t>
  </si>
  <si>
    <t>Concessions</t>
  </si>
  <si>
    <t>Total Deductions</t>
  </si>
  <si>
    <t>3rd Party Management Fee</t>
  </si>
  <si>
    <t>Administrative</t>
  </si>
  <si>
    <t>Taxes, Fees, and Insurance</t>
  </si>
  <si>
    <t>Maintenance and Operations</t>
  </si>
  <si>
    <t>Utilities</t>
  </si>
  <si>
    <t>Maintenance Supply</t>
  </si>
  <si>
    <t>Water (if charged separately)</t>
  </si>
  <si>
    <t>Sewer (if charged separately)</t>
  </si>
  <si>
    <t>Internet/Broadband</t>
  </si>
  <si>
    <t>Licenses &amp; Permits</t>
  </si>
  <si>
    <t>Regulatory Monitoring Fees</t>
  </si>
  <si>
    <t>Other Taxes/Insurance</t>
  </si>
  <si>
    <t>Office Supply</t>
  </si>
  <si>
    <t>Audit</t>
  </si>
  <si>
    <t>Other Office</t>
  </si>
  <si>
    <t>Asset Management Costs</t>
  </si>
  <si>
    <t>Other Partnership Costs</t>
  </si>
  <si>
    <t>Senior Debt</t>
  </si>
  <si>
    <t xml:space="preserve">Acquisition and/or Predevelopment </t>
  </si>
  <si>
    <t>Uses</t>
  </si>
  <si>
    <t>predev</t>
  </si>
  <si>
    <t>Permanent Financing Sources</t>
  </si>
  <si>
    <t>Non-Permanent Financing Sources</t>
  </si>
  <si>
    <t>Form 7B: Flow of Funds During Development</t>
  </si>
  <si>
    <t>construction</t>
  </si>
  <si>
    <t>expenses</t>
  </si>
  <si>
    <t>perm res</t>
  </si>
  <si>
    <t>perm nonres</t>
  </si>
  <si>
    <t>Total Permanent Sources</t>
  </si>
  <si>
    <t>Total Non-Permanent Sources</t>
  </si>
  <si>
    <t>Total Acq</t>
  </si>
  <si>
    <t>Total Constr</t>
  </si>
  <si>
    <t>Total Perm Nonres</t>
  </si>
  <si>
    <t>Total Perm Res</t>
  </si>
  <si>
    <t>'7A'!F29</t>
  </si>
  <si>
    <t>'7A'!F16</t>
  </si>
  <si>
    <t>'7A'!F64</t>
  </si>
  <si>
    <t>'7A'!F47</t>
  </si>
  <si>
    <t>Total Perm</t>
  </si>
  <si>
    <t>Total perm</t>
  </si>
  <si>
    <t>Perm-Expenses</t>
  </si>
  <si>
    <t>D16</t>
  </si>
  <si>
    <t>D24</t>
  </si>
  <si>
    <t>D62</t>
  </si>
  <si>
    <t>D40</t>
  </si>
  <si>
    <t>D47</t>
  </si>
  <si>
    <t>D49</t>
  </si>
  <si>
    <t>'6A'!J120</t>
  </si>
  <si>
    <t>Validation Issues</t>
  </si>
  <si>
    <t>Advertising &amp; Marketing</t>
  </si>
  <si>
    <t>Water &amp; Sewer (if combined)</t>
  </si>
  <si>
    <t>Gas/Other</t>
  </si>
  <si>
    <t>7a</t>
  </si>
  <si>
    <t>7b</t>
  </si>
  <si>
    <t>Total Acquisition/Predevelopment Financing</t>
  </si>
  <si>
    <r>
      <t xml:space="preserve">Total Residential Project Costs </t>
    </r>
    <r>
      <rPr>
        <b/>
        <i/>
        <sz val="8"/>
        <color indexed="8"/>
        <rFont val="Calibri"/>
        <family val="2"/>
        <scheme val="minor"/>
      </rPr>
      <t>(from Form 6A)</t>
    </r>
  </si>
  <si>
    <r>
      <t>3</t>
    </r>
    <r>
      <rPr>
        <b/>
        <vertAlign val="superscript"/>
        <sz val="8"/>
        <rFont val="Verdana"/>
        <family val="2"/>
      </rPr>
      <t>rd</t>
    </r>
    <r>
      <rPr>
        <b/>
        <sz val="8"/>
        <rFont val="Verdana"/>
        <family val="2"/>
      </rPr>
      <t xml:space="preserve"> Party Certification of final development cost</t>
    </r>
  </si>
  <si>
    <t>Organization Name:</t>
  </si>
  <si>
    <t>Development Consultant (if applicable)</t>
  </si>
  <si>
    <t>Organization Type:</t>
  </si>
  <si>
    <t>Unit Mix Does Not Match Form 8A</t>
  </si>
  <si>
    <t xml:space="preserve"> Total Units Does Not Match Form 1</t>
  </si>
  <si>
    <t xml:space="preserve"> Square footage needed for Low Income Units</t>
  </si>
  <si>
    <t xml:space="preserve"> Square footage needed for Common Area/Manager Units</t>
  </si>
  <si>
    <t xml:space="preserve"> Square footage needed for Market Rate Units</t>
  </si>
  <si>
    <t xml:space="preserve"> Total Low Income Units does not match Form 2A</t>
  </si>
  <si>
    <t xml:space="preserve"> Be Sure to include total Relocation costs on Form 6A</t>
  </si>
  <si>
    <t xml:space="preserve"> Discrepancy between Form 4 and 6A greater than $10</t>
  </si>
  <si>
    <t xml:space="preserve"> Relocation Costs discrepancy between Form 4 and Form 6A greater than $10</t>
  </si>
  <si>
    <t xml:space="preserve"> Permit/Impact Fees discrepancy between Form 6A and Form 6E greater than $10</t>
  </si>
  <si>
    <t xml:space="preserve"> Residential sources discrepancy between Form 6A and Form 7A greater than $10</t>
  </si>
  <si>
    <t xml:space="preserve"> Non-Residential sources discrepancy between Form 6A and Form 7A greater than $10</t>
  </si>
  <si>
    <t xml:space="preserve"> Overall sources discrepancy between Form 6A and Form 7A greater than $10</t>
  </si>
  <si>
    <t xml:space="preserve"> Total Permanent Sources discrepancy between Form 7A and Form 7B greater than $10</t>
  </si>
  <si>
    <t xml:space="preserve"> Total Costs discrepancy between Form 6A and Form 7B greater than $10</t>
  </si>
  <si>
    <t xml:space="preserve"> Sources less Uses should balance to zero</t>
  </si>
  <si>
    <t xml:space="preserve"> Total Number of Low Income Units does not match Form 2A</t>
  </si>
  <si>
    <t xml:space="preserve"> Total Number of CAUs/Manager Units does not match Form 2A</t>
  </si>
  <si>
    <t xml:space="preserve"> Total Number of Market Rate Units does not match Form 2A</t>
  </si>
  <si>
    <t xml:space="preserve"> Total Units does not match Form 1</t>
  </si>
  <si>
    <t xml:space="preserve"> Discrepancy in Total PHA/HUD/USDA Subsidy between Form 8A and Form 8B greater than $10</t>
  </si>
  <si>
    <t xml:space="preserve"> Discrepancy in Non-Cash Flow Operating Subsidy between Form 8B and Form 8C greater than $10</t>
  </si>
  <si>
    <t xml:space="preserve"> Discrepancy in Non-Cash Flow Services Subsidy between Form 8B and Form 8C greater than $10</t>
  </si>
  <si>
    <t>Project Cash Flow is negative in at least one year.</t>
  </si>
  <si>
    <t>Form 8B: Rent, Operating, and Service Subsidy Sources</t>
  </si>
  <si>
    <t>Version</t>
  </si>
  <si>
    <t>CFA Forms</t>
  </si>
  <si>
    <t>Edition</t>
  </si>
  <si>
    <t>Total Basis-eligible NonResidential Project Costs (from Form 6A)</t>
  </si>
  <si>
    <t>Community Facility Eligible Basis (nonres)</t>
  </si>
  <si>
    <t>Permanent Non-Residential Financing Budgeted for Community Support Facility</t>
  </si>
  <si>
    <t>Less Total Non-LIHTC Residential Sources (from Form 7A)</t>
  </si>
  <si>
    <t>Less Total Non-LIHTC NonResidential Sources (From Form 7A)</t>
  </si>
  <si>
    <t>25% of first 15M</t>
  </si>
  <si>
    <t>Cap amount</t>
  </si>
  <si>
    <t>Subtotal Excl CSF</t>
  </si>
  <si>
    <t>10% of remainder above 15M</t>
  </si>
  <si>
    <t>Subtotal exclusive of Eligible Community Facilities</t>
  </si>
  <si>
    <t>Maximum Available</t>
  </si>
  <si>
    <t>Expected LIHTC Equity - ENTER ON FORM 7A</t>
  </si>
  <si>
    <t>WARNING! Claimed Community Facility Eligible Basis Exceeds Maximum Allowable</t>
  </si>
  <si>
    <t>25% of first $15M of TDC</t>
  </si>
  <si>
    <t>10% of remainder above $15M</t>
  </si>
  <si>
    <t>IF(K125&lt;=15000000,K125,15000000)</t>
  </si>
  <si>
    <t>min of Cap or J114</t>
  </si>
  <si>
    <t>IF(K125&gt;15000000,(K125-15000000),K125)</t>
  </si>
  <si>
    <t>Expense Type</t>
  </si>
  <si>
    <t>WARNING: Costs per unit size should match costs per Expense Type</t>
  </si>
  <si>
    <t>Costs per unit size should match costs per Expense Type</t>
  </si>
  <si>
    <t>Funding__c</t>
  </si>
  <si>
    <t>Version_Name__c</t>
  </si>
  <si>
    <t>Version_Notes__c</t>
  </si>
  <si>
    <t>Analyst__c</t>
  </si>
  <si>
    <t>X130_Pct_Eligible_Basis_Boost__c</t>
  </si>
  <si>
    <t>EGC_Tax_Credit_Factor__c</t>
  </si>
  <si>
    <t>EBCC_Less_Federal_Grants_Acq__c</t>
  </si>
  <si>
    <t>EBCC_Less_NonQual_Acq__c</t>
  </si>
  <si>
    <t>EBCC_Less_Costs_NonQual_Units_Acq__c</t>
  </si>
  <si>
    <t>EBCC_Less_Historic_Rehab_Acq__c</t>
  </si>
  <si>
    <t>EBCC_Less_Common_Area_Acq__c</t>
  </si>
  <si>
    <t>EBCC_Applicable_Fraction_Acq__c</t>
  </si>
  <si>
    <t>EBCC_Applicable_Pct_Acq__c</t>
  </si>
  <si>
    <t>EBCC_Less_NonQual_RNC__c</t>
  </si>
  <si>
    <t>EBCC_Less_Costs_NonQual_Units_RNC__c</t>
  </si>
  <si>
    <t>EBCC_Less_Historic_Rehab_RNC__c</t>
  </si>
  <si>
    <t>EBCC_Less_Common_Area_RNC__c</t>
  </si>
  <si>
    <t>EBCC_Applicable_Fraction_RNC__c</t>
  </si>
  <si>
    <t>EBCC_Applicable_Pct_RNC__c</t>
  </si>
  <si>
    <t>EGC_Equity_Gap__c</t>
  </si>
  <si>
    <t>Equity_Gap__c</t>
  </si>
  <si>
    <t>Nbr_of_LIH_Units__c</t>
  </si>
  <si>
    <t>CY_Max_Ann_Crdt_per_LIH_Unit_Limit__c</t>
  </si>
  <si>
    <t>CY_Avail_per_cap_Credit_Amt1__c</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</si>
  <si>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</si>
  <si>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</si>
  <si>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</si>
  <si>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</si>
  <si>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</si>
  <si>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</si>
  <si>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</si>
  <si>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</si>
  <si>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</si>
  <si>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</si>
  <si>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</si>
  <si>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Draft</t>
  </si>
  <si>
    <t>Calc_Sheet__c</t>
  </si>
  <si>
    <t>AC_Land__c</t>
  </si>
  <si>
    <t>AC_Existing_Structures__c</t>
  </si>
  <si>
    <t>AC_Liens__c</t>
  </si>
  <si>
    <t>AC_Closing_Title_Recording_Costs__c</t>
  </si>
  <si>
    <t>AC_Extension_Payment__c</t>
  </si>
  <si>
    <t>AC_Other__c</t>
  </si>
  <si>
    <t>C_Demolition__c</t>
  </si>
  <si>
    <t>C_New_Building__c</t>
  </si>
  <si>
    <t>C_Rehabilitation__c</t>
  </si>
  <si>
    <t>C_Contractor_Profit__c</t>
  </si>
  <si>
    <t>C_Contractor_Overhead__c</t>
  </si>
  <si>
    <t>C_New_Construction_Contingency__c</t>
  </si>
  <si>
    <t>C_Rehab_Contingency__c</t>
  </si>
  <si>
    <t>C_Accessory_Building__c</t>
  </si>
  <si>
    <t>C_Site_Work_Infrastructure__c</t>
  </si>
  <si>
    <t>C_Off_site_Infrastructure__c</t>
  </si>
  <si>
    <t>C_Environmental_Abatement_Building__c</t>
  </si>
  <si>
    <t>C_Environmental_Abatement_Land__c</t>
  </si>
  <si>
    <t>C_Sales_Tax__c</t>
  </si>
  <si>
    <t>C_Bond_Premium__c</t>
  </si>
  <si>
    <t>C_Equipment_and_Furnishings__c</t>
  </si>
  <si>
    <t>C_Other__c</t>
  </si>
  <si>
    <t>SC_Buyer_s_Appraisal__c</t>
  </si>
  <si>
    <t>SC_Market_Study__c</t>
  </si>
  <si>
    <t>SC_Architect__c</t>
  </si>
  <si>
    <t>SC_Engineering__c</t>
  </si>
  <si>
    <t>SC_Environmental_Assessment__c</t>
  </si>
  <si>
    <t>SC_Geotechnical_Study__c</t>
  </si>
  <si>
    <t>SC_Boundary_Topographic_Survey__c</t>
  </si>
  <si>
    <t>SC_Legal_Real_Estate__c</t>
  </si>
  <si>
    <t>SC_Developer_Fee__c</t>
  </si>
  <si>
    <t>SC_Project_Mgmt_Dev_Consultant__c</t>
  </si>
  <si>
    <t>SC_Other_Consultants__c</t>
  </si>
  <si>
    <t>SC_Soft_Cost_Contingency__c</t>
  </si>
  <si>
    <t>SC_Other__c</t>
  </si>
  <si>
    <t>PDBF_Bridge_Loan_Fees__c</t>
  </si>
  <si>
    <t>PDBF_Bridge_Loan_Interest__c</t>
  </si>
  <si>
    <t>PDBF_Other__c</t>
  </si>
  <si>
    <t>CF_Construction_Loan_Fees__c</t>
  </si>
  <si>
    <t>CF_Construction_Loan_Expense__c</t>
  </si>
  <si>
    <t>CF_Construction_Loan_Legal__c</t>
  </si>
  <si>
    <t>CF_Construction_Period_Interest__c</t>
  </si>
  <si>
    <t>CF_Lease_up_Period_Interest__c</t>
  </si>
  <si>
    <t>CF_Other__c</t>
  </si>
  <si>
    <t>PF_Permanent_Loan_Fees__c</t>
  </si>
  <si>
    <t>PF_Permanent_Loan_Expenses__c</t>
  </si>
  <si>
    <t>PF_Permanent_Loan_Legal__c</t>
  </si>
  <si>
    <t>PF_LIHTC_Fees__c</t>
  </si>
  <si>
    <t>PF_LIHTC_Legal__c</t>
  </si>
  <si>
    <t>PF_LIHTC_Owner_Title_Policy__c</t>
  </si>
  <si>
    <t>PF_State_HTF_Fees__c</t>
  </si>
  <si>
    <t>PF_Other__c</t>
  </si>
  <si>
    <t>CR_Operating_Reserves__c</t>
  </si>
  <si>
    <t>CR_Replacement_Reserves__c</t>
  </si>
  <si>
    <t>CR_Other_Reserves__c</t>
  </si>
  <si>
    <t>ODC_Real_Estate_Tax__c</t>
  </si>
  <si>
    <t>ODC_Insurance__c</t>
  </si>
  <si>
    <t>ODC_Relocation__c</t>
  </si>
  <si>
    <t>ODC_Bidding__c</t>
  </si>
  <si>
    <t>ODC_Permits_Fees_Hookups__c</t>
  </si>
  <si>
    <t>ODC_Impact_Mitigation_Fees__c</t>
  </si>
  <si>
    <t>ODC_Development_Period_Utilities__c</t>
  </si>
  <si>
    <t>ODC_Nonprofit_Donation__c</t>
  </si>
  <si>
    <t>ODC_Accounting_Audit__c</t>
  </si>
  <si>
    <t>ODC_3rd_Party_Cert__c</t>
  </si>
  <si>
    <t>ODC_Marketing_Leasing_Expenses__c</t>
  </si>
  <si>
    <t>ODC_Carrying_Costs_at_Rent_up_Reserve__c</t>
  </si>
  <si>
    <t>ODC_Other__c</t>
  </si>
  <si>
    <t>BECF_Community_Facility__c</t>
  </si>
  <si>
    <t>BRCI_Issuer_Fees_Related_Expenses__c</t>
  </si>
  <si>
    <t>BRCI_Bond_Counsel__c</t>
  </si>
  <si>
    <t>BRCI_Trustee_Fees_Expenses__c</t>
  </si>
  <si>
    <t>BRCI_Underwriter_Fees_Counsel__c</t>
  </si>
  <si>
    <t>BRCI_Placement_Agent_Fees_Counsel__c</t>
  </si>
  <si>
    <t>BRCI_Borrowers_Counsel_Bond_Related__c</t>
  </si>
  <si>
    <t>BRCI_Rating_Agency__c</t>
  </si>
  <si>
    <t>BRCI_Other__c</t>
  </si>
  <si>
    <t>AC_EBA_Existing_Structures__c</t>
  </si>
  <si>
    <t>AC_EBA_Liens__c</t>
  </si>
  <si>
    <t>AC_EBA_Closing_Title_Recording_Costs__c</t>
  </si>
  <si>
    <t>AC_EBA_Extension_Payment__c</t>
  </si>
  <si>
    <t>AC_EBA_Other__c</t>
  </si>
  <si>
    <t>C_EBA_Demolition__c</t>
  </si>
  <si>
    <t>C_EBA_New_Building__c</t>
  </si>
  <si>
    <t>C_EBA_Rehabilitation__c</t>
  </si>
  <si>
    <t>C_EBA_Contractor_Profit__c</t>
  </si>
  <si>
    <t>C_EBA_Contractor_Overhead__c</t>
  </si>
  <si>
    <t>C_EBA_New_Construction_Contingency__c</t>
  </si>
  <si>
    <t>C_EBA_Rehab_Contingency__c</t>
  </si>
  <si>
    <t>C_EBA_Accessory_Building__c</t>
  </si>
  <si>
    <t>C_EBA_Site_Work_Infrastructure__c</t>
  </si>
  <si>
    <t>C_EBA_Environmental_Abatement_Building__c</t>
  </si>
  <si>
    <t>C_EBA_Environmental_Abatement_Land__c</t>
  </si>
  <si>
    <t>C_EBA_Sales_Tax__c</t>
  </si>
  <si>
    <t>C_EBA_Bond_Premium__c</t>
  </si>
  <si>
    <t>C_EBA_Equipment_and_Furnishings__c</t>
  </si>
  <si>
    <t>C_EBA_Other__c</t>
  </si>
  <si>
    <t>SC_EBA_Market_Study__c</t>
  </si>
  <si>
    <t>SC_EBA_Architect__c</t>
  </si>
  <si>
    <t>SC_EBA_Engineering__c</t>
  </si>
  <si>
    <t>SC_EBA_Environmental_Assessment__c</t>
  </si>
  <si>
    <t>SC_EBA_Geotechnical_Study__c</t>
  </si>
  <si>
    <t>SC_EBA_Boundary_Topo_Survey__c</t>
  </si>
  <si>
    <t>SC_EBA_Legal_Real_Estate__c</t>
  </si>
  <si>
    <t>SC_EBA_Developer_Fee__c</t>
  </si>
  <si>
    <t>SC_EBA_Project_Mgmt_Dev_Cons_Fees__c</t>
  </si>
  <si>
    <t>SC_EBA_Other_Consultants__c</t>
  </si>
  <si>
    <t>SC_EBA_Soft_Cost_Contingency__c</t>
  </si>
  <si>
    <t>SC_EBA_Other__c</t>
  </si>
  <si>
    <t>CF_EBA_Construction_Loan_Fees__c</t>
  </si>
  <si>
    <t>CF_EBA_Construction_Loan_Expense__c</t>
  </si>
  <si>
    <t>CF_EBA_Construction_Loan_Legal__c</t>
  </si>
  <si>
    <t>CF_EBA_Construction_Period_Interest__c</t>
  </si>
  <si>
    <t>ODC_EBA_Real_Estate_Tax__c</t>
  </si>
  <si>
    <t>ODC_EBA_Insurance__c</t>
  </si>
  <si>
    <t>ODC_EBA_Relocation__c</t>
  </si>
  <si>
    <t>ODC_EBA_Bidding__c</t>
  </si>
  <si>
    <t>ODC_EBA_Permits_Fees_Hookups__c</t>
  </si>
  <si>
    <t>ODC_EBA_Impact_Mitigation_Fees__c</t>
  </si>
  <si>
    <t>ODC_EBA_Development_Period_Utilities__c</t>
  </si>
  <si>
    <t>ODC_EBA_Accounting_Audit__c</t>
  </si>
  <si>
    <t>ODC_EBA_3rd_Party_Cert__c</t>
  </si>
  <si>
    <t>ODC_EBA_Other__c</t>
  </si>
  <si>
    <t>BECF_EBA_Community_Facility__c</t>
  </si>
  <si>
    <t>BRCI_EBA_Issuer_Fees_Related_Expenses__c</t>
  </si>
  <si>
    <t xml:space="preserve">	BRCI_EBA_Bond_Counsel__c</t>
  </si>
  <si>
    <t xml:space="preserve">	BRCI_EBA_Trustee_Fees_Expenses__c</t>
  </si>
  <si>
    <t xml:space="preserve">	BRCI_EBA_Underwriter_Fees_Counsel__c</t>
  </si>
  <si>
    <t>BRCI_EBA_Plmnt_Agent_Fees_Counsel__c</t>
  </si>
  <si>
    <t>BRCI_EBA_Brwers_Counsel_Bond_Rltd__c</t>
  </si>
  <si>
    <t>BRCI_EBA_Rating_Agency__c</t>
  </si>
  <si>
    <t>BRCI_EBA_Other__c</t>
  </si>
  <si>
    <t>C_EBNCR_Demolition__c</t>
  </si>
  <si>
    <t>C_EBNCR_New_Building__c</t>
  </si>
  <si>
    <t>C_EBNCR_Rehabilitation__c</t>
  </si>
  <si>
    <t>C_EBNCR_Contractor_Profit__c</t>
  </si>
  <si>
    <t>C_EBNCR_Contractor_Overhead__c</t>
  </si>
  <si>
    <t>C_EBNCR_New_Construction_Contingency__c</t>
  </si>
  <si>
    <t>C_EBNCR_Rehab_Contingency__c</t>
  </si>
  <si>
    <t>C_EBNCR_Accessory_Building__c</t>
  </si>
  <si>
    <t>C_EBNCR_Site_Work_Infrastructure__c</t>
  </si>
  <si>
    <t>C_EBNCR_Environmental_Abatement_Building__c</t>
  </si>
  <si>
    <t>C_EBNCR_Environmental_Abatement_Land__c</t>
  </si>
  <si>
    <t>C_EBNCR_Sales_Tax__c</t>
  </si>
  <si>
    <t>C_EBNCR_Bond_Premium__c</t>
  </si>
  <si>
    <t>C_EBNCR_Equipment_and_Furnishings__c</t>
  </si>
  <si>
    <t>C_EBNCR_Other__c</t>
  </si>
  <si>
    <t>SC_EBNCR_Market_Study__c</t>
  </si>
  <si>
    <t>SC_EBNCR_Architect__c</t>
  </si>
  <si>
    <t>SC_EBNCR_Engineering__c</t>
  </si>
  <si>
    <t>SC_EBNCR_Environmental_Assessment__c</t>
  </si>
  <si>
    <t>SC_EBNCR_Geotechnical_Study__c</t>
  </si>
  <si>
    <t>SC_EBNCR_Boundary_Topo_Survey__c</t>
  </si>
  <si>
    <t>SC_EBNCR_Legal_Real_Estate__c</t>
  </si>
  <si>
    <t>SC_EBNCR_Developer_Fee__c</t>
  </si>
  <si>
    <t>SC_EBNCR_Project_Mgmt_Dev_Cons_Fees__c</t>
  </si>
  <si>
    <t>SC_EBNCR_Other_Consultants__c</t>
  </si>
  <si>
    <t>SC_EBNCR_Soft_Cost_Contingency__c</t>
  </si>
  <si>
    <t>SC_EBNCR_Other__c</t>
  </si>
  <si>
    <t>CF_EBNCR_Construction_Loan_Fees__c</t>
  </si>
  <si>
    <t>CF_EBNCR_Construction_Loan_Expense__c</t>
  </si>
  <si>
    <t>CF_EBNCR_Construction_Loan_Legal__c</t>
  </si>
  <si>
    <t>CF_EBNCR_Construction_Period_Interest__c</t>
  </si>
  <si>
    <t>ODC_EBNCR_Real_Estate_Tax__c</t>
  </si>
  <si>
    <t>ODC_EBNCR_Insurance__c</t>
  </si>
  <si>
    <t>ODC_EBNCR_Relocation__c</t>
  </si>
  <si>
    <t>ODC_EBNCR_Bidding__c</t>
  </si>
  <si>
    <t>ODC_EBNCR_Permits_Fees_Hookups__c</t>
  </si>
  <si>
    <t>ODC_EBNCR_Impact_Mitigation_Fees__c</t>
  </si>
  <si>
    <t>ODC_EBNCR_Development_Period_Utilities__c</t>
  </si>
  <si>
    <t>ODC_EBNCR_Accounting_Audit__c</t>
  </si>
  <si>
    <t>ODC_EBNCR_3rd_Party_Cert__c</t>
  </si>
  <si>
    <t>BECF_EBNCR_Community_Facility__c</t>
  </si>
  <si>
    <t>BRCI_EBNCR_Issuer_Fees_Related_Expenses__c</t>
  </si>
  <si>
    <t>BRCI_EBNCR_Bond_Counsel__c</t>
  </si>
  <si>
    <t>BRCI_EBNCR_Trustee_Fees_Expenses__c</t>
  </si>
  <si>
    <t>BRCI_EBNCR_Underwriter_Fees_Counsel__c</t>
  </si>
  <si>
    <t>BRCI_EBNCR_Placement_Agent_Fees_Counsel__c</t>
  </si>
  <si>
    <t>BRCI_EBNCR_Brwrs_Counsel_Bond_Rltd__c</t>
  </si>
  <si>
    <t>BRCI_EBNCR_Rating_Agency__c</t>
  </si>
  <si>
    <t>BRCI_EBNCR_Other__c</t>
  </si>
  <si>
    <t>Residential_Sources__c</t>
  </si>
  <si>
    <t>Committed_Amount__c</t>
  </si>
  <si>
    <t>Interest_Rate__c</t>
  </si>
  <si>
    <t>Loan_Term__c</t>
  </si>
  <si>
    <t>Amortization_Period__c</t>
  </si>
  <si>
    <t>Repayment_Structure__c</t>
  </si>
  <si>
    <t>Unit_Mix_Pct_Median_Income__c</t>
  </si>
  <si>
    <t>Unit_Mix_Nbr_of_Units__c</t>
  </si>
  <si>
    <t>Unit_Mix_Nbr_of_Bedrooms__c</t>
  </si>
  <si>
    <t>Monthly_Rents_Market_Rent_Mkt_Study__c</t>
  </si>
  <si>
    <t>Monthly_Rents_LY_Max_TC_Rents__c</t>
  </si>
  <si>
    <t>Montly_Rents_Utility_Allowance__c</t>
  </si>
  <si>
    <t>Monthly_Rents_Achievable_Restricted__c</t>
  </si>
  <si>
    <t>Pro_Forma_Gross_Annual_Rental_Income__c</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</si>
  <si>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</si>
  <si>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</si>
  <si>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</si>
  <si>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</si>
  <si>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</si>
  <si>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</si>
  <si>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</si>
  <si>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</si>
  <si>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</si>
  <si>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</si>
  <si>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</si>
  <si>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</si>
  <si>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</si>
  <si>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</si>
  <si>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</si>
  <si>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</si>
  <si>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</si>
  <si>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</si>
  <si>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</si>
  <si>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</si>
  <si>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</si>
  <si>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</si>
  <si>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</si>
  <si>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</si>
  <si>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</si>
  <si>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</si>
  <si>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</si>
  <si>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</si>
  <si>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</si>
  <si>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</si>
  <si>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</si>
  <si>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</si>
  <si>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</si>
  <si>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</si>
  <si>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</si>
  <si>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OE_Fire_Safety__c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</si>
  <si>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</si>
  <si>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</si>
  <si>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</si>
  <si>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</si>
  <si>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</si>
  <si>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</si>
  <si>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</si>
  <si>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</si>
  <si>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</si>
  <si>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</si>
  <si>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</si>
  <si>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</si>
  <si>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Debt_Service_SoftDebt_Lender_1__c</t>
  </si>
  <si>
    <t>Debt_Service_SoftDebt_Lender_2__c</t>
  </si>
  <si>
    <t>Debt_Service_SoftDebt_Lender_3__c</t>
  </si>
  <si>
    <t>Year 01</t>
  </si>
  <si>
    <t>Year 02</t>
  </si>
  <si>
    <t>Year 03</t>
  </si>
  <si>
    <t>Year 04</t>
  </si>
  <si>
    <t>Year 05</t>
  </si>
  <si>
    <t>Year 06</t>
  </si>
  <si>
    <t>Year 07</t>
  </si>
  <si>
    <t>Year 08</t>
  </si>
  <si>
    <t>Year 09</t>
  </si>
  <si>
    <t>Version:</t>
  </si>
  <si>
    <t>Fixed several formatting and formula errors on fields</t>
  </si>
  <si>
    <t>Mapped Monthly Rents Market Rent Mkt Study, Monthly Rents LY Max TC Rents to columns N and M on 8A, respectively</t>
  </si>
  <si>
    <t>OE_3rd_Party_Management_Fee__c</t>
  </si>
  <si>
    <t>OE_Other_Office</t>
  </si>
  <si>
    <t>OE_Licenses_Permits__c</t>
  </si>
  <si>
    <t>OE_Accounting__c</t>
  </si>
  <si>
    <t>OE_Regulatory_Monitoring_Fees__c</t>
  </si>
  <si>
    <t>OE_Other_Taxes_Insurance__c</t>
  </si>
  <si>
    <t>OE_Maintenance_Supply__c</t>
  </si>
  <si>
    <t>OE_Other_Maintenance_and_Operations__c</t>
  </si>
  <si>
    <t>OE_Water_Separately__c</t>
  </si>
  <si>
    <t>OE_Sewer_Separately__c</t>
  </si>
  <si>
    <t>OE_Internet_Broadband__c</t>
  </si>
  <si>
    <t>OE_Other_Utilities__c</t>
  </si>
  <si>
    <t>Updated mapping across all WSHFC inserts to match 2026 CFA format</t>
  </si>
  <si>
    <t>Added columns/fields for new OPF YbY lines</t>
  </si>
  <si>
    <t>Switched general "Other" entry (leftover from old CFA layout) to sum all the individual entries</t>
  </si>
  <si>
    <t>Changelog:</t>
  </si>
  <si>
    <t>Changed Committed_Amount__c on Res Sources Insert to sum Proposed and Committed Amounts on 7A due to only having one field in Homebase</t>
  </si>
  <si>
    <t>Converted Unit_Mix_Nbr_of_Unit__c on Rents to switch statement, converts to appropriate raw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</si>
</sst>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quot;$&quot;#,##0"/>
    <numFmt numFmtId="167" formatCode="_(&quot;$&quot;* #,##0.00_);_(&quot;$&quot;* \(#,##0.00\);_(&quot;$&quot;* &quot;-&quot;_);_(@_)"/>
    <numFmt numFmtId="168" formatCode="0;\-0;;@"/>
    <numFmt numFmtId="169" formatCode="#,##0.000_);\(#,##0.000\)"/>
    <numFmt numFmtId="170" formatCode="0.000"/>
    <numFmt numFmtId="171" formatCode="_(&quot;$&quot;* #,##0_);_(&quot;$&quot;* \(#,##0\);_(&quot;$&quot;* &quot;-&quot;??_);_(@_)"/>
    <numFmt numFmtId="172" formatCode="_(&quot;$&quot;* #,##0.0_);_(&quot;$&quot;* \(#,##0.0\);_(&quot;$&quot;* &quot;-&quot;_);_(@_)"/>
    <numFmt numFmtId="173" formatCode="&quot;$&quot;#,##0.00"/>
    <numFmt numFmtId="174" formatCode="0.0"/>
  </numFmts>
  <fonts count="9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10"/>
      <name val="Arial"/>
      <family val="2"/>
    </font>
    <font>
      <b/>
      <sz val="10"/>
      <name val="Arial"/>
      <family val="2"/>
    </font>
    <font>
      <b/>
      <sz val="9"/>
      <name val="Arial"/>
      <family val="2"/>
    </font>
    <font>
      <sz val="9"/>
      <name val="Arial"/>
      <family val="2"/>
    </font>
    <font>
      <b/>
      <sz val="8"/>
      <name val="Arial"/>
      <family val="2"/>
    </font>
    <font>
      <b/>
      <sz val="10"/>
      <color indexed="8"/>
      <name val="Arial"/>
      <family val="2"/>
    </font>
    <font>
      <sz val="8"/>
      <name val="Times New Roman"/>
      <family val="1"/>
    </font>
    <font>
      <sz val="8"/>
      <name val="Arial"/>
      <family val="2"/>
    </font>
    <font>
      <sz val="11"/>
      <name val="Calibri"/>
      <family val="2"/>
      <scheme val="minor"/>
    </font>
    <font>
      <sz val="10"/>
      <name val="Calibri"/>
      <family val="2"/>
      <scheme val="minor"/>
    </font>
    <font>
      <b/>
      <sz val="11"/>
      <name val="Calibri"/>
      <family val="2"/>
      <scheme val="minor"/>
    </font>
    <font>
      <b/>
      <sz val="12"/>
      <name val="Calibri"/>
      <family val="2"/>
      <scheme val="minor"/>
    </font>
    <font>
      <b/>
      <i/>
      <sz val="10"/>
      <name val="Calibri"/>
      <family val="2"/>
      <scheme val="minor"/>
    </font>
    <font>
      <b/>
      <sz val="10"/>
      <name val="Calibri"/>
      <family val="2"/>
      <scheme val="minor"/>
    </font>
    <font>
      <b/>
      <sz val="14"/>
      <name val="Calibri"/>
      <family val="2"/>
      <scheme val="minor"/>
    </font>
    <font>
      <b/>
      <sz val="10"/>
      <color rgb="FFFF0000"/>
      <name val="Arial"/>
      <family val="2"/>
    </font>
    <font>
      <sz val="8"/>
      <name val="Calibri"/>
      <family val="2"/>
      <scheme val="minor"/>
    </font>
    <font>
      <sz val="10"/>
      <color theme="1"/>
      <name val="Calibri"/>
      <family val="2"/>
      <scheme val="minor"/>
    </font>
    <font>
      <sz val="8"/>
      <name val="Verdana"/>
      <family val="2"/>
    </font>
    <font>
      <b/>
      <sz val="8"/>
      <name val="Verdana"/>
      <family val="2"/>
    </font>
    <font>
      <b/>
      <sz val="10"/>
      <name val="Verdana"/>
      <family val="2"/>
    </font>
    <font>
      <b/>
      <sz val="8"/>
      <color indexed="60"/>
      <name val="Verdana"/>
      <family val="2"/>
    </font>
    <font>
      <b/>
      <i/>
      <sz val="8"/>
      <name val="Verdana"/>
      <family val="2"/>
    </font>
    <font>
      <b/>
      <sz val="8"/>
      <color rgb="FFFF0000"/>
      <name val="Verdana"/>
      <family val="2"/>
    </font>
    <font>
      <sz val="10"/>
      <name val="Verdana"/>
      <family val="2"/>
    </font>
    <font>
      <i/>
      <sz val="8"/>
      <name val="Verdana"/>
      <family val="2"/>
    </font>
    <font>
      <b/>
      <sz val="8"/>
      <name val="Calibri"/>
      <family val="2"/>
      <scheme val="minor"/>
    </font>
    <font>
      <b/>
      <sz val="8"/>
      <color rgb="FFFF0000"/>
      <name val="Calibri"/>
      <family val="2"/>
      <scheme val="minor"/>
    </font>
    <font>
      <b/>
      <sz val="12"/>
      <color rgb="FFFF0000"/>
      <name val="Arial"/>
      <family val="2"/>
    </font>
    <font>
      <b/>
      <i/>
      <sz val="9"/>
      <name val="Calibri"/>
      <family val="2"/>
      <scheme val="minor"/>
    </font>
    <font>
      <b/>
      <sz val="14"/>
      <color indexed="8"/>
      <name val="Calibri"/>
      <family val="2"/>
      <scheme val="minor"/>
    </font>
    <font>
      <b/>
      <sz val="10"/>
      <color theme="1"/>
      <name val="Calibri"/>
      <family val="2"/>
      <scheme val="minor"/>
    </font>
    <font>
      <sz val="9"/>
      <name val="Calibri"/>
      <family val="2"/>
      <scheme val="minor"/>
    </font>
    <font>
      <sz val="9"/>
      <color theme="1"/>
      <name val="Calibri"/>
      <family val="2"/>
      <scheme val="minor"/>
    </font>
    <font>
      <b/>
      <sz val="9"/>
      <name val="Calibri"/>
      <family val="2"/>
      <scheme val="minor"/>
    </font>
    <font>
      <sz val="10"/>
      <color indexed="8"/>
      <name val="Calibri"/>
      <family val="2"/>
      <scheme val="minor"/>
    </font>
    <font>
      <i/>
      <sz val="9"/>
      <name val="Calibri"/>
      <family val="2"/>
      <scheme val="minor"/>
    </font>
    <font>
      <b/>
      <sz val="10"/>
      <color rgb="FFFF0000"/>
      <name val="Calibri"/>
      <family val="2"/>
      <scheme val="minor"/>
    </font>
    <font>
      <sz val="11"/>
      <color theme="0"/>
      <name val="Calibri"/>
      <family val="2"/>
      <scheme val="minor"/>
    </font>
    <font>
      <sz val="14"/>
      <name val="Calibri"/>
      <family val="2"/>
      <scheme val="minor"/>
    </font>
    <font>
      <b/>
      <sz val="11"/>
      <color rgb="FFFF0000"/>
      <name val="Calibri"/>
      <family val="2"/>
      <scheme val="minor"/>
    </font>
    <font>
      <b/>
      <sz val="11"/>
      <color indexed="8"/>
      <name val="Calibri"/>
      <family val="2"/>
      <scheme val="minor"/>
    </font>
    <font>
      <sz val="11"/>
      <color indexed="8"/>
      <name val="Calibri"/>
      <family val="2"/>
      <scheme val="minor"/>
    </font>
    <font>
      <sz val="9"/>
      <color indexed="8"/>
      <name val="Calibri"/>
      <family val="2"/>
      <scheme val="minor"/>
    </font>
    <font>
      <b/>
      <sz val="9"/>
      <color indexed="8"/>
      <name val="Calibri"/>
      <family val="2"/>
      <scheme val="minor"/>
    </font>
    <font>
      <b/>
      <i/>
      <sz val="11"/>
      <color indexed="8"/>
      <name val="Calibri"/>
      <family val="2"/>
      <scheme val="minor"/>
    </font>
    <font>
      <b/>
      <sz val="8"/>
      <color indexed="8"/>
      <name val="Calibri"/>
      <family val="2"/>
      <scheme val="minor"/>
    </font>
    <font>
      <i/>
      <sz val="8"/>
      <color indexed="8"/>
      <name val="Calibri"/>
      <family val="2"/>
      <scheme val="minor"/>
    </font>
    <font>
      <sz val="9"/>
      <color indexed="81"/>
      <name val="Tahoma"/>
      <family val="2"/>
    </font>
    <font>
      <b/>
      <sz val="9"/>
      <color indexed="81"/>
      <name val="Tahoma"/>
      <family val="2"/>
    </font>
    <font>
      <b/>
      <sz val="9"/>
      <color rgb="FFFF0000"/>
      <name val="Calibri"/>
      <family val="2"/>
      <scheme val="minor"/>
    </font>
    <font>
      <b/>
      <sz val="9"/>
      <color indexed="10"/>
      <name val="Calibri"/>
      <family val="2"/>
      <scheme val="minor"/>
    </font>
    <font>
      <i/>
      <sz val="9"/>
      <color indexed="8"/>
      <name val="Calibri"/>
      <family val="2"/>
      <scheme val="minor"/>
    </font>
    <font>
      <b/>
      <i/>
      <sz val="11"/>
      <name val="Calibri"/>
      <family val="2"/>
      <scheme val="minor"/>
    </font>
    <font>
      <b/>
      <u/>
      <sz val="10"/>
      <name val="Calibri"/>
      <family val="2"/>
      <scheme val="minor"/>
    </font>
    <font>
      <i/>
      <sz val="11"/>
      <color indexed="8"/>
      <name val="Calibri"/>
      <family val="2"/>
      <scheme val="minor"/>
    </font>
    <font>
      <b/>
      <sz val="10"/>
      <color indexed="8"/>
      <name val="Calibri"/>
      <family val="2"/>
      <scheme val="minor"/>
    </font>
    <font>
      <b/>
      <sz val="11"/>
      <color theme="1"/>
      <name val="Calibri"/>
      <family val="2"/>
    </font>
    <font>
      <sz val="11"/>
      <color rgb="FF000000"/>
      <name val="Calibri"/>
      <family val="2"/>
    </font>
    <font>
      <b/>
      <sz val="10"/>
      <name val="Calibri"/>
      <family val="2"/>
    </font>
    <font>
      <b/>
      <sz val="16"/>
      <color theme="1"/>
      <name val="Calibri"/>
      <family val="2"/>
      <scheme val="minor"/>
    </font>
    <font>
      <b/>
      <sz val="11"/>
      <color rgb="FF0070C0"/>
      <name val="Calibri"/>
      <family val="2"/>
      <scheme val="minor"/>
    </font>
    <font>
      <sz val="14"/>
      <color indexed="8"/>
      <name val="Calibri"/>
      <family val="2"/>
      <scheme val="minor"/>
    </font>
    <font>
      <sz val="14"/>
      <color theme="1"/>
      <name val="Calibri"/>
      <family val="2"/>
      <scheme val="minor"/>
    </font>
    <font>
      <sz val="8"/>
      <color theme="1"/>
      <name val="Arial"/>
      <family val="2"/>
    </font>
    <font>
      <sz val="11"/>
      <color rgb="FF9C6500"/>
      <name val="Calibri"/>
      <family val="2"/>
      <scheme val="minor"/>
    </font>
    <font>
      <b/>
      <sz val="11"/>
      <color rgb="FF9C6500"/>
      <name val="Calibri"/>
      <family val="2"/>
      <scheme val="minor"/>
    </font>
    <font>
      <u/>
      <sz val="11"/>
      <color theme="10"/>
      <name val="Calibri"/>
      <family val="2"/>
      <scheme val="minor"/>
    </font>
    <font>
      <b/>
      <sz val="11"/>
      <name val="Calibri"/>
      <family val="2"/>
    </font>
    <font>
      <b/>
      <sz val="11"/>
      <color theme="1"/>
      <name val="Aptos Narrow"/>
      <family val="2"/>
    </font>
    <font>
      <b/>
      <u/>
      <sz val="11"/>
      <name val="Calibri"/>
      <family val="2"/>
      <scheme val="minor"/>
    </font>
    <font>
      <sz val="11"/>
      <color rgb="FF9C0006"/>
      <name val="Calibri"/>
      <family val="2"/>
      <scheme val="minor"/>
    </font>
    <font>
      <sz val="10"/>
      <color rgb="FF0C0D0E"/>
      <name val="Consolas"/>
      <family val="3"/>
    </font>
    <font>
      <sz val="12"/>
      <name val="Calibri"/>
      <family val="2"/>
      <scheme val="minor"/>
    </font>
    <font>
      <i/>
      <sz val="11"/>
      <color indexed="8"/>
      <name val="Arial"/>
      <family val="2"/>
    </font>
    <font>
      <b/>
      <sz val="9"/>
      <color theme="1"/>
      <name val="Calibri"/>
      <family val="2"/>
      <scheme val="minor"/>
    </font>
    <font>
      <b/>
      <sz val="14"/>
      <name val="Arial"/>
      <family val="2"/>
    </font>
    <font>
      <sz val="5"/>
      <color theme="1"/>
      <name val="Calibri"/>
      <family val="2"/>
      <scheme val="minor"/>
    </font>
    <font>
      <b/>
      <sz val="5"/>
      <color theme="1"/>
      <name val="Aptos Narrow"/>
      <family val="2"/>
    </font>
    <font>
      <b/>
      <sz val="5"/>
      <color theme="1"/>
      <name val="Calibri"/>
      <family val="2"/>
      <scheme val="minor"/>
    </font>
    <font>
      <sz val="5"/>
      <name val="Arial"/>
      <family val="2"/>
    </font>
    <font>
      <sz val="5"/>
      <name val="Verdana"/>
      <family val="2"/>
    </font>
    <font>
      <b/>
      <sz val="5"/>
      <name val="Verdana"/>
      <family val="2"/>
    </font>
    <font>
      <sz val="5"/>
      <name val="Calibri"/>
      <family val="2"/>
      <scheme val="minor"/>
    </font>
    <font>
      <b/>
      <sz val="5"/>
      <name val="Calibri"/>
      <family val="2"/>
      <scheme val="minor"/>
    </font>
    <font>
      <b/>
      <i/>
      <sz val="8"/>
      <color indexed="8"/>
      <name val="Calibri"/>
      <family val="2"/>
      <scheme val="minor"/>
    </font>
    <font>
      <b/>
      <vertAlign val="superscript"/>
      <sz val="8"/>
      <name val="Verdana"/>
      <family val="2"/>
    </font>
    <font>
      <b/>
      <sz val="9"/>
      <name val="Verdana"/>
      <family val="2"/>
    </font>
    <font>
      <sz val="9"/>
      <color rgb="FF000000"/>
      <name val="Arial"/>
      <family val="2"/>
    </font>
    <font>
      <sz val="11"/>
      <color rgb="FF000000"/>
      <name val="Calibri"/>
      <family val="2"/>
      <scheme val="minor"/>
    </font>
    <font>
      <sz val="11"/>
      <name val="Calibri"/>
      <family val="2"/>
    </font>
    <font>
      <sz val="10"/>
      <color rgb="FF181818"/>
      <name val="Segoe UI"/>
      <family val="2"/>
    </font>
  </fonts>
  <fills count="36">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99"/>
        <bgColor indexed="64"/>
      </patternFill>
    </fill>
    <fill>
      <patternFill patternType="solid">
        <fgColor theme="8" tint="0.79998168889431442"/>
        <bgColor indexed="9"/>
      </patternFill>
    </fill>
    <fill>
      <patternFill patternType="solid">
        <fgColor rgb="FFFFFFCC"/>
        <bgColor indexed="9"/>
      </patternFill>
    </fill>
    <fill>
      <patternFill patternType="solid">
        <fgColor theme="9"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rgb="FFFFFF99"/>
        <bgColor indexed="9"/>
      </patternFill>
    </fill>
    <fill>
      <patternFill patternType="darkTrellis">
        <bgColor auto="1"/>
      </patternFill>
    </fill>
    <fill>
      <patternFill patternType="darkTrellis">
        <fgColor auto="1"/>
        <bgColor auto="1"/>
      </patternFill>
    </fill>
    <fill>
      <patternFill patternType="solid">
        <fgColor theme="0" tint="-0.14999847407452621"/>
        <bgColor indexed="64"/>
      </patternFill>
    </fill>
    <fill>
      <patternFill patternType="lightUp">
        <bgColor rgb="FFFFFFFF"/>
      </patternFill>
    </fill>
    <fill>
      <patternFill patternType="solid">
        <fgColor theme="8" tint="0.59999389629810485"/>
        <bgColor indexed="64"/>
      </patternFill>
    </fill>
    <fill>
      <patternFill patternType="solid">
        <fgColor theme="5" tint="0.79998168889431442"/>
        <bgColor indexed="64"/>
      </patternFill>
    </fill>
    <fill>
      <patternFill patternType="lightTrellis">
        <bgColor theme="0" tint="-0.24994659260841701"/>
      </patternFill>
    </fill>
    <fill>
      <patternFill patternType="solid">
        <fgColor theme="0" tint="-0.499984740745262"/>
        <bgColor indexed="64"/>
      </patternFill>
    </fill>
    <fill>
      <patternFill patternType="darkGrid">
        <bgColor theme="0"/>
      </patternFill>
    </fill>
    <fill>
      <patternFill patternType="solid">
        <fgColor rgb="FFFF0000"/>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EB9C"/>
      </patternFill>
    </fill>
    <fill>
      <patternFill patternType="solid">
        <fgColor rgb="FFFFFF00"/>
        <bgColor indexed="64"/>
      </patternFill>
    </fill>
    <fill>
      <patternFill patternType="solid">
        <fgColor rgb="FFFFC7CE"/>
      </patternFill>
    </fill>
    <fill>
      <patternFill patternType="solid">
        <fgColor theme="0" tint="-0.499984740745262"/>
        <bgColor indexed="9"/>
      </patternFill>
    </fill>
    <fill>
      <patternFill patternType="solid">
        <fgColor theme="0" tint="-4.9989318521683403E-2"/>
        <bgColor indexed="64"/>
      </patternFill>
    </fill>
    <fill>
      <patternFill patternType="solid">
        <fgColor theme="0" tint="-4.9989318521683403E-2"/>
        <bgColor indexed="9"/>
      </patternFill>
    </fill>
    <fill>
      <patternFill patternType="solid">
        <fgColor rgb="FFFFFFFF"/>
        <bgColor indexed="64"/>
      </patternFill>
    </fill>
  </fills>
  <borders count="619">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style="medium">
        <color indexed="64"/>
      </right>
      <top/>
      <bottom style="thin">
        <color indexed="64"/>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0" tint="-0.24994659260841701"/>
      </left>
      <right style="medium">
        <color indexed="64"/>
      </right>
      <top style="thin">
        <color theme="0" tint="-0.24994659260841701"/>
      </top>
      <bottom style="thin">
        <color theme="0" tint="-0.24994659260841701"/>
      </bottom>
      <diagonal/>
    </border>
    <border>
      <left/>
      <right style="medium">
        <color indexed="64"/>
      </right>
      <top style="thin">
        <color indexed="64"/>
      </top>
      <bottom style="thin">
        <color indexed="64"/>
      </bottom>
      <diagonal/>
    </border>
    <border>
      <left style="thin">
        <color theme="0" tint="-0.14996795556505021"/>
      </left>
      <right style="medium">
        <color indexed="64"/>
      </right>
      <top style="thin">
        <color indexed="64"/>
      </top>
      <bottom style="medium">
        <color indexed="64"/>
      </bottom>
      <diagonal/>
    </border>
    <border>
      <left/>
      <right/>
      <top style="medium">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theme="0" tint="-0.24994659260841701"/>
      </top>
      <bottom style="thin">
        <color theme="0" tint="-0.24994659260841701"/>
      </bottom>
      <diagonal/>
    </border>
    <border>
      <left style="thin">
        <color theme="0" tint="-0.24994659260841701"/>
      </left>
      <right/>
      <top/>
      <bottom style="thin">
        <color indexed="64"/>
      </bottom>
      <diagonal/>
    </border>
    <border>
      <left/>
      <right/>
      <top/>
      <bottom style="medium">
        <color theme="5" tint="-0.499984740745262"/>
      </bottom>
      <diagonal/>
    </border>
    <border>
      <left style="thin">
        <color indexed="64"/>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right style="medium">
        <color indexed="64"/>
      </right>
      <top style="thin">
        <color theme="0" tint="-0.24994659260841701"/>
      </top>
      <bottom/>
      <diagonal/>
    </border>
    <border>
      <left/>
      <right style="medium">
        <color indexed="64"/>
      </right>
      <top/>
      <bottom style="thin">
        <color theme="0" tint="-0.24994659260841701"/>
      </bottom>
      <diagonal/>
    </border>
    <border>
      <left style="thin">
        <color theme="0" tint="-0.24994659260841701"/>
      </left>
      <right/>
      <top/>
      <bottom style="thin">
        <color theme="0" tint="-0.24994659260841701"/>
      </bottom>
      <diagonal/>
    </border>
    <border>
      <left style="thin">
        <color theme="0" tint="-0.14996795556505021"/>
      </left>
      <right/>
      <top style="thin">
        <color theme="0" tint="-0.14993743705557422"/>
      </top>
      <bottom style="medium">
        <color indexed="64"/>
      </bottom>
      <diagonal/>
    </border>
    <border>
      <left style="medium">
        <color indexed="64"/>
      </left>
      <right/>
      <top style="thin">
        <color indexed="64"/>
      </top>
      <bottom style="medium">
        <color indexed="64"/>
      </bottom>
      <diagonal/>
    </border>
    <border>
      <left style="double">
        <color indexed="64"/>
      </left>
      <right/>
      <top/>
      <bottom style="medium">
        <color indexed="64"/>
      </bottom>
      <diagonal/>
    </border>
    <border>
      <left style="thin">
        <color indexed="64"/>
      </left>
      <right/>
      <top style="thin">
        <color theme="0" tint="-0.24994659260841701"/>
      </top>
      <bottom/>
      <diagonal/>
    </border>
    <border>
      <left style="thin">
        <color indexed="64"/>
      </left>
      <right/>
      <top style="thin">
        <color theme="0" tint="-0.24994659260841701"/>
      </top>
      <bottom style="thin">
        <color theme="0" tint="-0.24994659260841701"/>
      </bottom>
      <diagonal/>
    </border>
    <border>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thin">
        <color theme="0" tint="-0.14996795556505021"/>
      </left>
      <right/>
      <top style="thin">
        <color indexed="64"/>
      </top>
      <bottom style="medium">
        <color indexed="64"/>
      </bottom>
      <diagonal/>
    </border>
    <border>
      <left style="thin">
        <color indexed="64"/>
      </left>
      <right/>
      <top style="thin">
        <color theme="0" tint="-0.24994659260841701"/>
      </top>
      <bottom style="thin">
        <color indexed="64"/>
      </bottom>
      <diagonal/>
    </border>
    <border>
      <left style="thin">
        <color indexed="64"/>
      </left>
      <right style="medium">
        <color auto="1"/>
      </right>
      <top style="thin">
        <color indexed="64"/>
      </top>
      <bottom/>
      <diagonal/>
    </border>
    <border>
      <left style="thin">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style="thin">
        <color theme="0" tint="-0.24994659260841701"/>
      </left>
      <right style="medium">
        <color auto="1"/>
      </right>
      <top style="thin">
        <color indexed="64"/>
      </top>
      <bottom style="medium">
        <color auto="1"/>
      </bottom>
      <diagonal/>
    </border>
    <border>
      <left style="thin">
        <color theme="0" tint="-0.14996795556505021"/>
      </left>
      <right style="medium">
        <color auto="1"/>
      </right>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right style="medium">
        <color indexed="64"/>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thin">
        <color theme="0" tint="-0.24994659260841701"/>
      </right>
      <top style="thin">
        <color indexed="64"/>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theme="0" tint="-0.24994659260841701"/>
      </right>
      <top style="thin">
        <color auto="1"/>
      </top>
      <bottom style="medium">
        <color indexed="64"/>
      </bottom>
      <diagonal/>
    </border>
    <border>
      <left style="thin">
        <color theme="0" tint="-0.24994659260841701"/>
      </left>
      <right/>
      <top style="thin">
        <color auto="1"/>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double">
        <color auto="1"/>
      </left>
      <right/>
      <top/>
      <bottom/>
      <diagonal/>
    </border>
    <border>
      <left style="medium">
        <color indexed="64"/>
      </left>
      <right/>
      <top style="thin">
        <color indexed="64"/>
      </top>
      <bottom style="thin">
        <color indexed="64"/>
      </bottom>
      <diagonal/>
    </border>
    <border>
      <left/>
      <right style="medium">
        <color theme="3" tint="-0.24994659260841701"/>
      </right>
      <top style="medium">
        <color theme="3" tint="-0.499984740745262"/>
      </top>
      <bottom/>
      <diagonal/>
    </border>
    <border>
      <left style="thin">
        <color indexed="64"/>
      </left>
      <right style="medium">
        <color indexed="64"/>
      </right>
      <top style="thin">
        <color auto="1"/>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indexed="64"/>
      </left>
      <right style="thin">
        <color theme="0" tint="-0.24994659260841701"/>
      </right>
      <top style="medium">
        <color indexed="64"/>
      </top>
      <bottom/>
      <diagonal/>
    </border>
    <border>
      <left/>
      <right style="medium">
        <color indexed="64"/>
      </right>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theme="3" tint="-0.24994659260841701"/>
      </left>
      <right style="medium">
        <color indexed="64"/>
      </right>
      <top/>
      <bottom/>
      <diagonal/>
    </border>
    <border>
      <left style="medium">
        <color indexed="64"/>
      </left>
      <right style="medium">
        <color theme="3" tint="-0.24994659260841701"/>
      </right>
      <top/>
      <bottom/>
      <diagonal/>
    </border>
    <border>
      <left style="medium">
        <color indexed="64"/>
      </left>
      <right style="thin">
        <color theme="0" tint="-0.24994659260841701"/>
      </right>
      <top/>
      <bottom style="thin">
        <color indexed="64"/>
      </bottom>
      <diagonal/>
    </border>
    <border>
      <left style="thin">
        <color indexed="64"/>
      </left>
      <right style="medium">
        <color indexed="64"/>
      </right>
      <top/>
      <bottom style="thin">
        <color theme="0" tint="-0.24994659260841701"/>
      </bottom>
      <diagonal/>
    </border>
    <border>
      <left style="thick">
        <color indexed="64"/>
      </left>
      <right/>
      <top style="thin">
        <color theme="0" tint="-0.24994659260841701"/>
      </top>
      <bottom style="thin">
        <color theme="0" tint="-0.24994659260841701"/>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theme="0" tint="-0.24994659260841701"/>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theme="0" tint="-0.24994659260841701"/>
      </bottom>
      <diagonal/>
    </border>
    <border>
      <left style="medium">
        <color indexed="64"/>
      </left>
      <right/>
      <top style="medium">
        <color indexed="64"/>
      </top>
      <bottom style="thin">
        <color indexed="64"/>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style="medium">
        <color indexed="64"/>
      </left>
      <right style="thin">
        <color theme="0" tint="-0.24994659260841701"/>
      </right>
      <top style="medium">
        <color indexed="64"/>
      </top>
      <bottom style="medium">
        <color indexed="64"/>
      </bottom>
      <diagonal/>
    </border>
    <border>
      <left style="medium">
        <color auto="1"/>
      </left>
      <right/>
      <top style="medium">
        <color auto="1"/>
      </top>
      <bottom style="medium">
        <color auto="1"/>
      </bottom>
      <diagonal/>
    </border>
    <border>
      <left style="thin">
        <color theme="0" tint="-0.24994659260841701"/>
      </left>
      <right style="thin">
        <color theme="0" tint="-0.24994659260841701"/>
      </right>
      <top style="medium">
        <color indexed="64"/>
      </top>
      <bottom/>
      <diagonal/>
    </border>
    <border>
      <left style="thin">
        <color theme="0" tint="-0.24994659260841701"/>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tint="-0.24994659260841701"/>
      </right>
      <top style="medium">
        <color indexed="64"/>
      </top>
      <bottom/>
      <diagonal/>
    </border>
    <border>
      <left style="medium">
        <color indexed="18"/>
      </left>
      <right/>
      <top/>
      <bottom/>
      <diagonal/>
    </border>
    <border>
      <left style="medium">
        <color indexed="18"/>
      </left>
      <right/>
      <top/>
      <bottom style="medium">
        <color indexed="18"/>
      </bottom>
      <diagonal/>
    </border>
    <border>
      <left/>
      <right style="medium">
        <color indexed="18"/>
      </right>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right/>
      <top/>
      <bottom style="medium">
        <color indexed="18"/>
      </bottom>
      <diagonal/>
    </border>
    <border>
      <left/>
      <right style="medium">
        <color indexed="18"/>
      </right>
      <top/>
      <bottom style="medium">
        <color indexed="18"/>
      </bottom>
      <diagonal/>
    </border>
    <border>
      <left/>
      <right style="thin">
        <color indexed="64"/>
      </right>
      <top style="medium">
        <color indexed="64"/>
      </top>
      <bottom style="medium">
        <color indexed="64"/>
      </bottom>
      <diagonal/>
    </border>
    <border>
      <left/>
      <right/>
      <top/>
      <bottom style="double">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hair">
        <color indexed="64"/>
      </left>
      <right style="hair">
        <color indexed="64"/>
      </right>
      <top style="hair">
        <color indexed="64"/>
      </top>
      <bottom/>
      <diagonal/>
    </border>
    <border>
      <left/>
      <right/>
      <top/>
      <bottom style="hair">
        <color indexed="64"/>
      </bottom>
      <diagonal/>
    </border>
    <border>
      <left style="thin">
        <color theme="0" tint="-0.14996795556505021"/>
      </left>
      <right style="thin">
        <color theme="0" tint="-0.14996795556505021"/>
      </right>
      <top/>
      <bottom/>
      <diagonal/>
    </border>
    <border>
      <left style="thin">
        <color theme="0" tint="-0.14996795556505021"/>
      </left>
      <right style="medium">
        <color indexed="64"/>
      </right>
      <top/>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style="medium">
        <color indexed="64"/>
      </right>
      <top/>
      <bottom style="thin">
        <color theme="0" tint="-0.14996795556505021"/>
      </bottom>
      <diagonal/>
    </border>
    <border>
      <left/>
      <right/>
      <top style="medium">
        <color auto="1"/>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thin">
        <color indexed="22"/>
      </left>
      <right style="medium">
        <color indexed="64"/>
      </right>
      <top style="double">
        <color indexed="64"/>
      </top>
      <bottom style="medium">
        <color indexed="64"/>
      </bottom>
      <diagonal/>
    </border>
    <border>
      <left style="medium">
        <color indexed="64"/>
      </left>
      <right style="medium">
        <color indexed="64"/>
      </right>
      <top style="hair">
        <color theme="0" tint="-0.14993743705557422"/>
      </top>
      <bottom style="medium">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medium">
        <color indexed="18"/>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theme="0" tint="-0.14996795556505021"/>
      </left>
      <right style="double">
        <color indexed="64"/>
      </right>
      <top style="double">
        <color indexed="64"/>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theme="0" tint="-0.14996795556505021"/>
      </right>
      <top style="double">
        <color indexed="64"/>
      </top>
      <bottom style="double">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theme="0" tint="-0.24994659260841701"/>
      </bottom>
      <diagonal/>
    </border>
    <border>
      <left/>
      <right style="hair">
        <color indexed="64"/>
      </right>
      <top style="thin">
        <color indexed="64"/>
      </top>
      <bottom style="thin">
        <color theme="0" tint="-0.24994659260841701"/>
      </bottom>
      <diagonal/>
    </border>
    <border>
      <left/>
      <right style="hair">
        <color indexed="64"/>
      </right>
      <top style="thin">
        <color theme="0" tint="-0.24994659260841701"/>
      </top>
      <bottom style="thin">
        <color theme="0" tint="-0.24994659260841701"/>
      </bottom>
      <diagonal/>
    </border>
    <border>
      <left style="medium">
        <color indexed="64"/>
      </left>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right/>
      <top style="medium">
        <color indexed="64"/>
      </top>
      <bottom style="thin">
        <color theme="3" tint="0.39994506668294322"/>
      </bottom>
      <diagonal/>
    </border>
    <border>
      <left/>
      <right style="medium">
        <color indexed="64"/>
      </right>
      <top style="medium">
        <color indexed="64"/>
      </top>
      <bottom style="thin">
        <color theme="3" tint="0.39994506668294322"/>
      </bottom>
      <diagonal/>
    </border>
    <border>
      <left style="medium">
        <color indexed="64"/>
      </left>
      <right/>
      <top style="thin">
        <color theme="3" tint="0.39994506668294322"/>
      </top>
      <bottom style="thin">
        <color theme="3" tint="0.39994506668294322"/>
      </bottom>
      <diagonal/>
    </border>
    <border>
      <left style="thin">
        <color theme="0" tint="-0.14996795556505021"/>
      </left>
      <right/>
      <top style="thin">
        <color theme="3" tint="0.39994506668294322"/>
      </top>
      <bottom style="thin">
        <color theme="3" tint="0.39994506668294322"/>
      </bottom>
      <diagonal/>
    </border>
    <border>
      <left style="thin">
        <color theme="0" tint="-0.149937437055574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medium">
        <color indexed="64"/>
      </right>
      <top style="thin">
        <color theme="3" tint="0.39994506668294322"/>
      </top>
      <bottom style="thin">
        <color theme="3" tint="0.39994506668294322"/>
      </bottom>
      <diagonal/>
    </border>
    <border>
      <left style="medium">
        <color indexed="64"/>
      </left>
      <right/>
      <top style="thin">
        <color theme="3" tint="0.39994506668294322"/>
      </top>
      <bottom/>
      <diagonal/>
    </border>
    <border>
      <left style="thin">
        <color theme="0" tint="-0.14996795556505021"/>
      </left>
      <right/>
      <top style="thin">
        <color theme="3" tint="0.39994506668294322"/>
      </top>
      <bottom/>
      <diagonal/>
    </border>
    <border>
      <left/>
      <right/>
      <top style="thin">
        <color theme="3" tint="0.39994506668294322"/>
      </top>
      <bottom/>
      <diagonal/>
    </border>
    <border>
      <left style="medium">
        <color indexed="64"/>
      </left>
      <right style="medium">
        <color indexed="64"/>
      </right>
      <top style="thin">
        <color theme="3" tint="0.39994506668294322"/>
      </top>
      <bottom style="thin">
        <color theme="3" tint="0.39994506668294322"/>
      </bottom>
      <diagonal/>
    </border>
    <border>
      <left style="thin">
        <color theme="0" tint="-0.14996795556505021"/>
      </left>
      <right/>
      <top/>
      <bottom style="medium">
        <color indexed="64"/>
      </bottom>
      <diagonal/>
    </border>
    <border>
      <left style="thin">
        <color theme="0" tint="-0.14993743705557422"/>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thin">
        <color theme="0" tint="-0.14993743705557422"/>
      </left>
      <right style="thin">
        <color theme="0" tint="-0.14993743705557422"/>
      </right>
      <top/>
      <bottom style="medium">
        <color indexed="64"/>
      </bottom>
      <diagonal/>
    </border>
    <border>
      <left style="thin">
        <color theme="0" tint="-0.14990691854609822"/>
      </left>
      <right style="thin">
        <color theme="0" tint="-0.14993743705557422"/>
      </right>
      <top/>
      <bottom style="medium">
        <color indexed="64"/>
      </bottom>
      <diagonal/>
    </border>
    <border>
      <left style="thin">
        <color theme="0" tint="-0.14993743705557422"/>
      </left>
      <right style="medium">
        <color indexed="64"/>
      </right>
      <top/>
      <bottom style="medium">
        <color indexed="64"/>
      </bottom>
      <diagonal/>
    </border>
    <border>
      <left style="thin">
        <color theme="0" tint="-0.14993743705557422"/>
      </left>
      <right style="thin">
        <color theme="0" tint="-0.14993743705557422"/>
      </right>
      <top style="medium">
        <color indexed="64"/>
      </top>
      <bottom style="thin">
        <color theme="3" tint="0.39994506668294322"/>
      </bottom>
      <diagonal/>
    </border>
    <border>
      <left style="thin">
        <color theme="0" tint="-0.14993743705557422"/>
      </left>
      <right style="thin">
        <color theme="0" tint="-0.14990691854609822"/>
      </right>
      <top style="medium">
        <color indexed="64"/>
      </top>
      <bottom style="thin">
        <color theme="3" tint="0.39994506668294322"/>
      </bottom>
      <diagonal/>
    </border>
    <border>
      <left style="thin">
        <color theme="0" tint="-0.14993743705557422"/>
      </left>
      <right style="thin">
        <color theme="0" tint="-0.14993743705557422"/>
      </right>
      <top style="thin">
        <color theme="3" tint="0.39994506668294322"/>
      </top>
      <bottom style="thin">
        <color theme="3" tint="0.39994506668294322"/>
      </bottom>
      <diagonal/>
    </border>
    <border>
      <left style="thin">
        <color theme="0" tint="-0.149937437055574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3743705557422"/>
      </right>
      <top style="thin">
        <color theme="3" tint="0.39994506668294322"/>
      </top>
      <bottom style="thin">
        <color theme="3" tint="0.39994506668294322"/>
      </bottom>
      <diagonal/>
    </border>
    <border>
      <left style="thin">
        <color theme="0" tint="-0.14993743705557422"/>
      </left>
      <right style="medium">
        <color indexed="64"/>
      </right>
      <top style="thin">
        <color theme="3" tint="0.39994506668294322"/>
      </top>
      <bottom style="thin">
        <color theme="3" tint="0.39994506668294322"/>
      </bottom>
      <diagonal/>
    </border>
    <border>
      <left style="thin">
        <color theme="0" tint="-0.24994659260841701"/>
      </left>
      <right/>
      <top/>
      <bottom style="medium">
        <color indexed="64"/>
      </bottom>
      <diagonal/>
    </border>
    <border>
      <left style="thin">
        <color theme="0" tint="-0.14990691854609822"/>
      </left>
      <right style="thin">
        <color theme="0" tint="-0.24994659260841701"/>
      </right>
      <top/>
      <bottom style="medium">
        <color indexed="64"/>
      </bottom>
      <diagonal/>
    </border>
    <border>
      <left style="thin">
        <color theme="0" tint="-0.24994659260841701"/>
      </left>
      <right/>
      <top style="medium">
        <color indexed="64"/>
      </top>
      <bottom style="thin">
        <color theme="3" tint="0.39994506668294322"/>
      </bottom>
      <diagonal/>
    </border>
    <border>
      <left style="thin">
        <color theme="0" tint="-0.14990691854609822"/>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thin">
        <color theme="0" tint="-0.24994659260841701"/>
      </left>
      <right/>
      <top style="thin">
        <color theme="3" tint="0.39994506668294322"/>
      </top>
      <bottom style="thin">
        <color theme="3" tint="0.39994506668294322"/>
      </bottom>
      <diagonal/>
    </border>
    <border>
      <left style="thin">
        <color theme="0" tint="-0.14990691854609822"/>
      </left>
      <right style="thin">
        <color theme="0" tint="-0.24994659260841701"/>
      </right>
      <top style="thin">
        <color theme="3" tint="0.39994506668294322"/>
      </top>
      <bottom style="thin">
        <color theme="3" tint="0.39994506668294322"/>
      </bottom>
      <diagonal/>
    </border>
    <border>
      <left style="thin">
        <color theme="0" tint="-0.24994659260841701"/>
      </left>
      <right style="medium">
        <color indexed="64"/>
      </right>
      <top style="thin">
        <color theme="3" tint="0.39994506668294322"/>
      </top>
      <bottom style="thin">
        <color theme="3" tint="0.39994506668294322"/>
      </bottom>
      <diagonal/>
    </border>
    <border>
      <left/>
      <right style="thin">
        <color theme="0" tint="-0.24994659260841701"/>
      </right>
      <top style="medium">
        <color indexed="64"/>
      </top>
      <bottom/>
      <diagonal/>
    </border>
    <border>
      <left style="medium">
        <color indexed="64"/>
      </left>
      <right style="thin">
        <color auto="1"/>
      </right>
      <top style="medium">
        <color indexed="64"/>
      </top>
      <bottom style="thin">
        <color theme="3" tint="0.39994506668294322"/>
      </bottom>
      <diagonal/>
    </border>
    <border>
      <left style="thin">
        <color indexed="64"/>
      </left>
      <right style="thin">
        <color theme="0" tint="-0.24994659260841701"/>
      </right>
      <top style="medium">
        <color indexed="64"/>
      </top>
      <bottom style="thin">
        <color theme="3" tint="0.39994506668294322"/>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indexed="64"/>
      </left>
      <right style="medium">
        <color indexed="64"/>
      </right>
      <top style="medium">
        <color indexed="64"/>
      </top>
      <bottom style="thin">
        <color theme="3" tint="0.39994506668294322"/>
      </bottom>
      <diagonal/>
    </border>
    <border>
      <left style="thin">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thin">
        <color indexed="64"/>
      </left>
      <right style="thin">
        <color theme="0" tint="-0.24994659260841701"/>
      </right>
      <top style="thin">
        <color indexed="64"/>
      </top>
      <bottom style="thin">
        <color theme="3" tint="0.39994506668294322"/>
      </bottom>
      <diagonal/>
    </border>
    <border>
      <left style="thin">
        <color theme="0" tint="-0.24994659260841701"/>
      </left>
      <right style="thin">
        <color theme="0" tint="-0.24994659260841701"/>
      </right>
      <top style="thin">
        <color indexed="64"/>
      </top>
      <bottom style="thin">
        <color theme="3" tint="0.39994506668294322"/>
      </bottom>
      <diagonal/>
    </border>
    <border>
      <left style="thin">
        <color theme="0" tint="-0.24994659260841701"/>
      </left>
      <right/>
      <top style="thin">
        <color indexed="64"/>
      </top>
      <bottom style="thin">
        <color theme="3" tint="0.39994506668294322"/>
      </bottom>
      <diagonal/>
    </border>
    <border>
      <left style="thin">
        <color indexed="64"/>
      </left>
      <right style="medium">
        <color indexed="64"/>
      </right>
      <top style="thin">
        <color indexed="64"/>
      </top>
      <bottom style="thin">
        <color theme="3" tint="0.39994506668294322"/>
      </bottom>
      <diagonal/>
    </border>
    <border>
      <left style="thin">
        <color indexed="64"/>
      </left>
      <right style="thin">
        <color theme="0" tint="-0.24994659260841701"/>
      </right>
      <top style="thin">
        <color theme="3" tint="0.39994506668294322"/>
      </top>
      <bottom/>
      <diagonal/>
    </border>
    <border>
      <left style="thin">
        <color theme="0" tint="-0.24994659260841701"/>
      </left>
      <right style="thin">
        <color theme="0" tint="-0.24994659260841701"/>
      </right>
      <top style="thin">
        <color theme="3" tint="0.39994506668294322"/>
      </top>
      <bottom/>
      <diagonal/>
    </border>
    <border>
      <left style="thin">
        <color theme="0" tint="-0.24994659260841701"/>
      </left>
      <right/>
      <top style="thin">
        <color theme="3" tint="0.39994506668294322"/>
      </top>
      <bottom/>
      <diagonal/>
    </border>
    <border>
      <left style="thin">
        <color indexed="64"/>
      </left>
      <right style="medium">
        <color indexed="64"/>
      </right>
      <top style="thin">
        <color theme="3" tint="0.39994506668294322"/>
      </top>
      <bottom style="double">
        <color auto="1"/>
      </bottom>
      <diagonal/>
    </border>
    <border>
      <left style="thin">
        <color indexed="64"/>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bottom style="thin">
        <color theme="3" tint="0.39994506668294322"/>
      </bottom>
      <diagonal/>
    </border>
    <border>
      <left style="thin">
        <color theme="0" tint="-0.24994659260841701"/>
      </left>
      <right/>
      <top/>
      <bottom style="thin">
        <color theme="3" tint="0.39994506668294322"/>
      </bottom>
      <diagonal/>
    </border>
    <border>
      <left style="medium">
        <color indexed="64"/>
      </left>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diagonal/>
    </border>
    <border>
      <left style="medium">
        <color indexed="64"/>
      </left>
      <right style="thin">
        <color indexed="64"/>
      </right>
      <top style="thin">
        <color theme="3" tint="0.39994506668294322"/>
      </top>
      <bottom style="medium">
        <color indexed="64"/>
      </bottom>
      <diagonal/>
    </border>
    <border>
      <left style="thin">
        <color theme="0" tint="-0.24994659260841701"/>
      </left>
      <right style="thin">
        <color indexed="64"/>
      </right>
      <top style="medium">
        <color indexed="64"/>
      </top>
      <bottom style="thin">
        <color theme="3" tint="0.39994506668294322"/>
      </bottom>
      <diagonal/>
    </border>
    <border>
      <left style="thin">
        <color theme="0" tint="-0.24994659260841701"/>
      </left>
      <right style="thin">
        <color indexed="64"/>
      </right>
      <top style="thin">
        <color theme="3" tint="0.39994506668294322"/>
      </top>
      <bottom style="thin">
        <color theme="3" tint="0.39994506668294322"/>
      </bottom>
      <diagonal/>
    </border>
    <border>
      <left style="thin">
        <color indexed="64"/>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style="thin">
        <color indexed="64"/>
      </right>
      <top style="thin">
        <color indexed="64"/>
      </top>
      <bottom style="thin">
        <color theme="3" tint="0.39994506668294322"/>
      </bottom>
      <diagonal/>
    </border>
    <border>
      <left style="thin">
        <color theme="0" tint="-0.24994659260841701"/>
      </left>
      <right style="thin">
        <color indexed="64"/>
      </right>
      <top style="thin">
        <color theme="3" tint="0.39994506668294322"/>
      </top>
      <bottom style="medium">
        <color indexed="64"/>
      </bottom>
      <diagonal/>
    </border>
    <border>
      <left style="thin">
        <color theme="0" tint="-0.24994659260841701"/>
      </left>
      <right/>
      <top style="thin">
        <color theme="3" tint="0.39994506668294322"/>
      </top>
      <bottom style="medium">
        <color indexed="64"/>
      </bottom>
      <diagonal/>
    </border>
    <border>
      <left style="medium">
        <color indexed="64"/>
      </left>
      <right style="thin">
        <color theme="0" tint="-0.24994659260841701"/>
      </right>
      <top style="thin">
        <color theme="0" tint="-0.24994659260841701"/>
      </top>
      <bottom style="thin">
        <color theme="3" tint="0.39994506668294322"/>
      </bottom>
      <diagonal/>
    </border>
    <border>
      <left style="thin">
        <color theme="0" tint="-0.24994659260841701"/>
      </left>
      <right/>
      <top style="thin">
        <color theme="0" tint="-0.24994659260841701"/>
      </top>
      <bottom style="thin">
        <color theme="3" tint="0.39994506668294322"/>
      </bottom>
      <diagonal/>
    </border>
    <border>
      <left style="thin">
        <color theme="0" tint="-0.24994659260841701"/>
      </left>
      <right style="medium">
        <color indexed="64"/>
      </right>
      <top style="thin">
        <color theme="0" tint="-0.24994659260841701"/>
      </top>
      <bottom style="thin">
        <color theme="3" tint="0.39994506668294322"/>
      </bottom>
      <diagonal/>
    </border>
    <border>
      <left style="thin">
        <color theme="0" tint="-0.24994659260841701"/>
      </left>
      <right/>
      <top style="thin">
        <color theme="3" tint="0.39994506668294322"/>
      </top>
      <bottom style="thin">
        <color theme="0" tint="-0.24994659260841701"/>
      </bottom>
      <diagonal/>
    </border>
    <border>
      <left style="thin">
        <color theme="0" tint="-0.24994659260841701"/>
      </left>
      <right style="medium">
        <color indexed="64"/>
      </right>
      <top style="thin">
        <color theme="3" tint="0.39994506668294322"/>
      </top>
      <bottom style="thin">
        <color theme="0" tint="-0.24994659260841701"/>
      </bottom>
      <diagonal/>
    </border>
    <border>
      <left style="thin">
        <color theme="0" tint="-0.24994659260841701"/>
      </left>
      <right style="thin">
        <color theme="0" tint="-0.24994659260841701"/>
      </right>
      <top/>
      <bottom style="medium">
        <color indexed="64"/>
      </bottom>
      <diagonal/>
    </border>
    <border>
      <left style="thin">
        <color indexed="64"/>
      </left>
      <right/>
      <top style="thin">
        <color indexed="64"/>
      </top>
      <bottom style="thin">
        <color theme="3" tint="0.39994506668294322"/>
      </bottom>
      <diagonal/>
    </border>
    <border>
      <left/>
      <right/>
      <top style="thin">
        <color indexed="64"/>
      </top>
      <bottom style="thin">
        <color theme="3" tint="0.39994506668294322"/>
      </bottom>
      <diagonal/>
    </border>
    <border>
      <left/>
      <right style="thin">
        <color indexed="64"/>
      </right>
      <top style="thin">
        <color indexed="64"/>
      </top>
      <bottom style="thin">
        <color theme="3" tint="0.39994506668294322"/>
      </bottom>
      <diagonal/>
    </border>
    <border>
      <left style="thin">
        <color indexed="64"/>
      </left>
      <right/>
      <top style="thin">
        <color theme="3" tint="0.39994506668294322"/>
      </top>
      <bottom style="thin">
        <color indexed="64"/>
      </bottom>
      <diagonal/>
    </border>
    <border>
      <left/>
      <right/>
      <top style="thin">
        <color theme="3" tint="0.39994506668294322"/>
      </top>
      <bottom style="thin">
        <color indexed="64"/>
      </bottom>
      <diagonal/>
    </border>
    <border>
      <left/>
      <right style="thin">
        <color indexed="64"/>
      </right>
      <top style="thin">
        <color theme="3" tint="0.39994506668294322"/>
      </top>
      <bottom style="thin">
        <color indexed="64"/>
      </bottom>
      <diagonal/>
    </border>
    <border>
      <left style="medium">
        <color indexed="64"/>
      </left>
      <right style="thin">
        <color theme="0" tint="-0.14996795556505021"/>
      </right>
      <top/>
      <bottom style="thin">
        <color theme="3" tint="0.39994506668294322"/>
      </bottom>
      <diagonal/>
    </border>
    <border>
      <left style="thin">
        <color theme="0" tint="-0.14996795556505021"/>
      </left>
      <right style="thin">
        <color theme="0" tint="-0.14996795556505021"/>
      </right>
      <top/>
      <bottom style="thin">
        <color theme="3" tint="0.39994506668294322"/>
      </bottom>
      <diagonal/>
    </border>
    <border>
      <left style="thin">
        <color theme="0" tint="-0.14996795556505021"/>
      </left>
      <right style="medium">
        <color indexed="64"/>
      </right>
      <top/>
      <bottom style="thin">
        <color theme="3" tint="0.39994506668294322"/>
      </bottom>
      <diagonal/>
    </border>
    <border>
      <left style="medium">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style="thin">
        <color theme="3" tint="0.39994506668294322"/>
      </bottom>
      <diagonal/>
    </border>
    <border>
      <left style="thin">
        <color theme="0" tint="-0.14996795556505021"/>
      </left>
      <right style="medium">
        <color indexed="64"/>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0" tint="-0.14996795556505021"/>
      </top>
      <bottom style="thin">
        <color theme="3" tint="0.39994506668294322"/>
      </bottom>
      <diagonal/>
    </border>
    <border>
      <left style="thin">
        <color theme="0" tint="-0.14996795556505021"/>
      </left>
      <right style="medium">
        <color indexed="64"/>
      </right>
      <top style="thin">
        <color theme="0" tint="-0.14996795556505021"/>
      </top>
      <bottom style="thin">
        <color theme="3" tint="0.39994506668294322"/>
      </bottom>
      <diagonal/>
    </border>
    <border>
      <left style="medium">
        <color indexed="64"/>
      </left>
      <right style="thin">
        <color theme="0" tint="-0.14996795556505021"/>
      </right>
      <top style="thin">
        <color theme="3" tint="0.39994506668294322"/>
      </top>
      <bottom style="thin">
        <color indexed="64"/>
      </bottom>
      <diagonal/>
    </border>
    <border>
      <left style="thin">
        <color theme="0" tint="-0.1499679555650502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thin">
        <color indexed="64"/>
      </bottom>
      <diagonal/>
    </border>
    <border>
      <left style="medium">
        <color indexed="64"/>
      </left>
      <right style="thin">
        <color theme="0" tint="-0.24994659260841701"/>
      </right>
      <top/>
      <bottom style="thin">
        <color theme="3" tint="0.39994506668294322"/>
      </bottom>
      <diagonal/>
    </border>
    <border>
      <left style="thin">
        <color theme="0" tint="-0.24994659260841701"/>
      </left>
      <right style="medium">
        <color indexed="64"/>
      </right>
      <top/>
      <bottom style="thin">
        <color theme="3" tint="0.39994506668294322"/>
      </bottom>
      <diagonal/>
    </border>
    <border>
      <left style="thin">
        <color theme="0" tint="-0.24994659260841701"/>
      </left>
      <right style="medium">
        <color indexed="64"/>
      </right>
      <top style="thin">
        <color theme="3" tint="0.39994506668294322"/>
      </top>
      <bottom style="double">
        <color indexed="64"/>
      </bottom>
      <diagonal/>
    </border>
    <border>
      <left style="thin">
        <color indexed="22"/>
      </left>
      <right style="thin">
        <color indexed="22"/>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right style="thin">
        <color indexed="22"/>
      </right>
      <top style="thin">
        <color theme="3" tint="0.39994506668294322"/>
      </top>
      <bottom style="thin">
        <color theme="3" tint="0.39994506668294322"/>
      </bottom>
      <diagonal/>
    </border>
    <border>
      <left style="thin">
        <color indexed="22"/>
      </left>
      <right/>
      <top style="thin">
        <color theme="3" tint="0.39994506668294322"/>
      </top>
      <bottom style="thin">
        <color theme="3" tint="0.39994506668294322"/>
      </bottom>
      <diagonal/>
    </border>
    <border>
      <left style="medium">
        <color indexed="64"/>
      </left>
      <right style="thin">
        <color indexed="22"/>
      </right>
      <top style="thin">
        <color theme="3" tint="0.39994506668294322"/>
      </top>
      <bottom style="thin">
        <color theme="3" tint="0.39994506668294322"/>
      </bottom>
      <diagonal/>
    </border>
    <border>
      <left style="thin">
        <color indexed="22"/>
      </left>
      <right style="thin">
        <color indexed="22"/>
      </right>
      <top style="thin">
        <color theme="3" tint="0.39994506668294322"/>
      </top>
      <bottom style="thin">
        <color theme="3" tint="0.39994506668294322"/>
      </bottom>
      <diagonal/>
    </border>
    <border>
      <left style="medium">
        <color indexed="64"/>
      </left>
      <right/>
      <top style="thin">
        <color theme="3" tint="0.39994506668294322"/>
      </top>
      <bottom style="medium">
        <color indexed="64"/>
      </bottom>
      <diagonal/>
    </border>
    <border>
      <left/>
      <right/>
      <top style="thin">
        <color theme="3" tint="0.39994506668294322"/>
      </top>
      <bottom style="medium">
        <color indexed="64"/>
      </bottom>
      <diagonal/>
    </border>
    <border>
      <left/>
      <right style="thin">
        <color indexed="22"/>
      </right>
      <top style="thin">
        <color theme="3" tint="0.39994506668294322"/>
      </top>
      <bottom style="medium">
        <color indexed="64"/>
      </bottom>
      <diagonal/>
    </border>
    <border>
      <left style="thin">
        <color indexed="22"/>
      </left>
      <right/>
      <top style="thin">
        <color theme="3" tint="0.39994506668294322"/>
      </top>
      <bottom style="medium">
        <color indexed="64"/>
      </bottom>
      <diagonal/>
    </border>
    <border>
      <left/>
      <right style="medium">
        <color indexed="64"/>
      </right>
      <top style="thin">
        <color theme="3" tint="0.39994506668294322"/>
      </top>
      <bottom style="medium">
        <color indexed="64"/>
      </bottom>
      <diagonal/>
    </border>
    <border>
      <left style="medium">
        <color indexed="64"/>
      </left>
      <right style="thin">
        <color indexed="22"/>
      </right>
      <top style="thin">
        <color theme="3" tint="0.39994506668294322"/>
      </top>
      <bottom style="medium">
        <color indexed="64"/>
      </bottom>
      <diagonal/>
    </border>
    <border>
      <left style="thin">
        <color indexed="22"/>
      </left>
      <right style="thin">
        <color indexed="22"/>
      </right>
      <top style="thin">
        <color theme="3" tint="0.39994506668294322"/>
      </top>
      <bottom style="medium">
        <color indexed="64"/>
      </bottom>
      <diagonal/>
    </border>
    <border>
      <left style="thin">
        <color theme="0" tint="-0.14996795556505021"/>
      </left>
      <right style="medium">
        <color indexed="64"/>
      </right>
      <top style="thin">
        <color theme="3" tint="0.39994506668294322"/>
      </top>
      <bottom style="medium">
        <color indexed="64"/>
      </bottom>
      <diagonal/>
    </border>
    <border>
      <left style="medium">
        <color indexed="64"/>
      </left>
      <right style="thin">
        <color indexed="22"/>
      </right>
      <top style="double">
        <color indexed="64"/>
      </top>
      <bottom style="thin">
        <color theme="3" tint="0.39994506668294322"/>
      </bottom>
      <diagonal/>
    </border>
    <border>
      <left style="thin">
        <color indexed="22"/>
      </left>
      <right style="thin">
        <color indexed="22"/>
      </right>
      <top style="double">
        <color indexed="64"/>
      </top>
      <bottom style="thin">
        <color theme="3" tint="0.39994506668294322"/>
      </bottom>
      <diagonal/>
    </border>
    <border>
      <left style="thin">
        <color indexed="22"/>
      </left>
      <right style="medium">
        <color indexed="64"/>
      </right>
      <top style="double">
        <color indexed="64"/>
      </top>
      <bottom style="thin">
        <color theme="3" tint="0.39994506668294322"/>
      </bottom>
      <diagonal/>
    </border>
    <border>
      <left style="medium">
        <color indexed="64"/>
      </left>
      <right style="thin">
        <color theme="0" tint="-0.14996795556505021"/>
      </right>
      <top style="thin">
        <color theme="3" tint="0.39994506668294322"/>
      </top>
      <bottom style="medium">
        <color auto="1"/>
      </bottom>
      <diagonal/>
    </border>
    <border>
      <left style="thin">
        <color theme="0" tint="-0.14996795556505021"/>
      </left>
      <right style="thin">
        <color theme="0" tint="-0.14996795556505021"/>
      </right>
      <top style="thin">
        <color theme="3" tint="0.39994506668294322"/>
      </top>
      <bottom style="medium">
        <color auto="1"/>
      </bottom>
      <diagonal/>
    </border>
    <border>
      <left style="medium">
        <color indexed="64"/>
      </left>
      <right style="thin">
        <color indexed="22"/>
      </right>
      <top style="thin">
        <color theme="3" tint="0.39994506668294322"/>
      </top>
      <bottom style="double">
        <color indexed="64"/>
      </bottom>
      <diagonal/>
    </border>
    <border>
      <left style="thin">
        <color indexed="22"/>
      </left>
      <right style="thin">
        <color indexed="22"/>
      </right>
      <top style="thin">
        <color theme="3" tint="0.39994506668294322"/>
      </top>
      <bottom style="double">
        <color indexed="64"/>
      </bottom>
      <diagonal/>
    </border>
    <border>
      <left style="medium">
        <color indexed="64"/>
      </left>
      <right style="thin">
        <color theme="0" tint="-0.24994659260841701"/>
      </right>
      <top style="medium">
        <color indexed="64"/>
      </top>
      <bottom style="thin">
        <color theme="3" tint="0.39994506668294322"/>
      </bottom>
      <diagonal/>
    </border>
    <border>
      <left style="medium">
        <color indexed="64"/>
      </left>
      <right style="thin">
        <color theme="0" tint="-0.24994659260841701"/>
      </right>
      <top style="thin">
        <color theme="3" tint="0.39994506668294322"/>
      </top>
      <bottom style="medium">
        <color indexed="64"/>
      </bottom>
      <diagonal/>
    </border>
    <border>
      <left style="thin">
        <color theme="0" tint="-0.24994659260841701"/>
      </left>
      <right style="medium">
        <color indexed="64"/>
      </right>
      <top style="thin">
        <color theme="3" tint="0.39994506668294322"/>
      </top>
      <bottom style="medium">
        <color indexed="64"/>
      </bottom>
      <diagonal/>
    </border>
    <border>
      <left style="medium">
        <color indexed="64"/>
      </left>
      <right style="thin">
        <color theme="0" tint="-0.34998626667073579"/>
      </right>
      <top style="thin">
        <color theme="3" tint="0.39994506668294322"/>
      </top>
      <bottom style="thin">
        <color theme="3" tint="0.39994506668294322"/>
      </bottom>
      <diagonal/>
    </border>
    <border>
      <left style="thin">
        <color theme="0" tint="-0.34998626667073579"/>
      </left>
      <right style="thin">
        <color theme="0" tint="-0.34998626667073579"/>
      </right>
      <top style="thin">
        <color theme="3" tint="0.39994506668294322"/>
      </top>
      <bottom style="thin">
        <color theme="3" tint="0.39994506668294322"/>
      </bottom>
      <diagonal/>
    </border>
    <border>
      <left style="thin">
        <color theme="0" tint="-0.34998626667073579"/>
      </left>
      <right style="medium">
        <color indexed="64"/>
      </right>
      <top style="thin">
        <color theme="3" tint="0.39994506668294322"/>
      </top>
      <bottom style="thin">
        <color theme="3" tint="0.39994506668294322"/>
      </bottom>
      <diagonal/>
    </border>
    <border>
      <left style="medium">
        <color indexed="64"/>
      </left>
      <right style="medium">
        <color indexed="64"/>
      </right>
      <top style="thin">
        <color theme="3" tint="0.39994506668294322"/>
      </top>
      <bottom style="medium">
        <color indexed="64"/>
      </bottom>
      <diagonal/>
    </border>
    <border>
      <left style="thin">
        <color theme="0" tint="-0.34998626667073579"/>
      </left>
      <right style="thin">
        <color theme="0" tint="-0.34998626667073579"/>
      </right>
      <top style="thin">
        <color theme="3" tint="0.39994506668294322"/>
      </top>
      <bottom style="thin">
        <color indexed="64"/>
      </bottom>
      <diagonal/>
    </border>
    <border>
      <left style="thin">
        <color theme="0" tint="-0.34998626667073579"/>
      </left>
      <right style="medium">
        <color indexed="64"/>
      </right>
      <top style="thin">
        <color theme="3" tint="0.39994506668294322"/>
      </top>
      <bottom style="thin">
        <color indexed="64"/>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style="medium">
        <color indexed="64"/>
      </right>
      <top style="thin">
        <color theme="3" tint="0.39994506668294322"/>
      </top>
      <bottom/>
      <diagonal/>
    </border>
    <border>
      <left style="medium">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indexed="64"/>
      </right>
      <top style="thin">
        <color theme="3" tint="0.39994506668294322"/>
      </top>
      <bottom style="thin">
        <color theme="3" tint="0.39994506668294322"/>
      </bottom>
      <diagonal/>
    </border>
    <border>
      <left style="thin">
        <color indexed="64"/>
      </left>
      <right style="thin">
        <color indexed="64"/>
      </right>
      <top style="medium">
        <color indexed="64"/>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right style="thin">
        <color indexed="64"/>
      </right>
      <top style="thin">
        <color theme="3" tint="0.39994506668294322"/>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indexed="64"/>
      </left>
      <right style="thin">
        <color indexed="64"/>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auto="1"/>
      </bottom>
      <diagonal/>
    </border>
    <border>
      <left style="thin">
        <color theme="0" tint="-0.24994659260841701"/>
      </left>
      <right/>
      <top style="thin">
        <color theme="3" tint="0.39994506668294322"/>
      </top>
      <bottom style="thin">
        <color indexed="64"/>
      </bottom>
      <diagonal/>
    </border>
    <border>
      <left style="thin">
        <color indexed="64"/>
      </left>
      <right style="thin">
        <color indexed="64"/>
      </right>
      <top style="thin">
        <color theme="3" tint="0.39994506668294322"/>
      </top>
      <bottom/>
      <diagonal/>
    </border>
    <border>
      <left style="thin">
        <color indexed="64"/>
      </left>
      <right style="thin">
        <color indexed="64"/>
      </right>
      <top/>
      <bottom style="thin">
        <color theme="3" tint="0.39994506668294322"/>
      </bottom>
      <diagonal/>
    </border>
    <border>
      <left/>
      <right style="thin">
        <color theme="0" tint="-0.24994659260841701"/>
      </right>
      <top style="thin">
        <color indexed="64"/>
      </top>
      <bottom style="thin">
        <color theme="3" tint="0.39994506668294322"/>
      </bottom>
      <diagonal/>
    </border>
    <border>
      <left style="medium">
        <color indexed="64"/>
      </left>
      <right style="thin">
        <color indexed="64"/>
      </right>
      <top style="thin">
        <color theme="3" tint="0.39994506668294322"/>
      </top>
      <bottom style="thin">
        <color theme="3" tint="0.39994506668294322"/>
      </bottom>
      <diagonal/>
    </border>
    <border>
      <left/>
      <right style="thin">
        <color theme="0" tint="-0.24994659260841701"/>
      </right>
      <top style="thin">
        <color theme="3" tint="0.39994506668294322"/>
      </top>
      <bottom style="thin">
        <color theme="3" tint="0.39994506668294322"/>
      </bottom>
      <diagonal/>
    </border>
    <border>
      <left style="medium">
        <color indexed="64"/>
      </left>
      <right style="thin">
        <color indexed="64"/>
      </right>
      <top style="thin">
        <color theme="3" tint="0.39994506668294322"/>
      </top>
      <bottom style="thin">
        <color indexed="64"/>
      </bottom>
      <diagonal/>
    </border>
    <border>
      <left/>
      <right style="thin">
        <color theme="0" tint="-0.24994659260841701"/>
      </right>
      <top style="thin">
        <color theme="3" tint="0.39994506668294322"/>
      </top>
      <bottom/>
      <diagonal/>
    </border>
    <border>
      <left/>
      <right style="thin">
        <color theme="0" tint="-0.24994659260841701"/>
      </right>
      <top style="double">
        <color auto="1"/>
      </top>
      <bottom style="medium">
        <color indexed="64"/>
      </bottom>
      <diagonal/>
    </border>
    <border>
      <left style="thin">
        <color theme="0" tint="-0.24994659260841701"/>
      </left>
      <right style="thin">
        <color theme="0" tint="-0.24994659260841701"/>
      </right>
      <top style="double">
        <color auto="1"/>
      </top>
      <bottom style="medium">
        <color indexed="64"/>
      </bottom>
      <diagonal/>
    </border>
    <border>
      <left style="thin">
        <color theme="0" tint="-0.24994659260841701"/>
      </left>
      <right style="thin">
        <color indexed="64"/>
      </right>
      <top style="double">
        <color auto="1"/>
      </top>
      <bottom style="medium">
        <color indexed="64"/>
      </bottom>
      <diagonal/>
    </border>
    <border>
      <left style="medium">
        <color indexed="64"/>
      </left>
      <right/>
      <top/>
      <bottom style="thin">
        <color theme="3" tint="0.39994506668294322"/>
      </bottom>
      <diagonal/>
    </border>
    <border>
      <left style="thin">
        <color theme="0" tint="-0.14996795556505021"/>
      </left>
      <right/>
      <top/>
      <bottom style="thin">
        <color theme="3" tint="0.39994506668294322"/>
      </bottom>
      <diagonal/>
    </border>
    <border>
      <left style="thin">
        <color theme="0" tint="-0.14996795556505021"/>
      </left>
      <right/>
      <top style="thin">
        <color theme="3" tint="0.39994506668294322"/>
      </top>
      <bottom style="double">
        <color indexed="64"/>
      </bottom>
      <diagonal/>
    </border>
    <border>
      <left style="thin">
        <color theme="0" tint="-0.14996795556505021"/>
      </left>
      <right style="medium">
        <color indexed="64"/>
      </right>
      <top style="thin">
        <color theme="3" tint="0.39994506668294322"/>
      </top>
      <bottom style="double">
        <color indexed="64"/>
      </bottom>
      <diagonal/>
    </border>
    <border>
      <left style="medium">
        <color indexed="64"/>
      </left>
      <right/>
      <top style="thin">
        <color theme="3" tint="0.39994506668294322"/>
      </top>
      <bottom style="thin">
        <color indexed="64"/>
      </bottom>
      <diagonal/>
    </border>
    <border>
      <left style="medium">
        <color indexed="64"/>
      </left>
      <right style="thin">
        <color indexed="64"/>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medium">
        <color indexed="64"/>
      </left>
      <right style="thin">
        <color indexed="64"/>
      </right>
      <top style="thin">
        <color theme="3" tint="0.39994506668294322"/>
      </top>
      <bottom style="thin">
        <color theme="0" tint="-0.14996795556505021"/>
      </bottom>
      <diagonal/>
    </border>
    <border>
      <left style="thin">
        <color theme="0" tint="-0.14996795556505021"/>
      </left>
      <right/>
      <top style="thin">
        <color theme="3" tint="0.39994506668294322"/>
      </top>
      <bottom style="thin">
        <color indexed="64"/>
      </bottom>
      <diagonal/>
    </border>
    <border>
      <left style="thin">
        <color theme="0" tint="-0.24994659260841701"/>
      </left>
      <right style="medium">
        <color indexed="64"/>
      </right>
      <top style="thin">
        <color theme="3" tint="0.39994506668294322"/>
      </top>
      <bottom style="thin">
        <color indexed="64"/>
      </bottom>
      <diagonal/>
    </border>
    <border>
      <left style="thin">
        <color indexed="64"/>
      </left>
      <right/>
      <top style="thin">
        <color theme="3" tint="0.39994506668294322"/>
      </top>
      <bottom style="medium">
        <color indexed="64"/>
      </bottom>
      <diagonal/>
    </border>
    <border>
      <left style="thin">
        <color indexed="64"/>
      </left>
      <right/>
      <top style="thin">
        <color theme="0" tint="-0.24994659260841701"/>
      </top>
      <bottom style="thin">
        <color theme="3" tint="0.39994506668294322"/>
      </bottom>
      <diagonal/>
    </border>
    <border>
      <left style="thin">
        <color indexed="64"/>
      </left>
      <right/>
      <top style="thin">
        <color theme="3" tint="0.39994506668294322"/>
      </top>
      <bottom style="thin">
        <color theme="0" tint="-0.24994659260841701"/>
      </bottom>
      <diagonal/>
    </border>
    <border>
      <left style="medium">
        <color indexed="64"/>
      </left>
      <right style="thin">
        <color theme="0" tint="-0.24994659260841701"/>
      </right>
      <top style="thin">
        <color theme="3" tint="0.39994506668294322"/>
      </top>
      <bottom style="thin">
        <color indexed="64"/>
      </bottom>
      <diagonal/>
    </border>
    <border>
      <left style="medium">
        <color indexed="64"/>
      </left>
      <right style="medium">
        <color indexed="64"/>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medium">
        <color indexed="64"/>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3" tint="0.39994506668294322"/>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24994659260841701"/>
      </left>
      <right style="thin">
        <color theme="0" tint="-0.14996795556505021"/>
      </right>
      <top style="thin">
        <color theme="3" tint="0.39994506668294322"/>
      </top>
      <bottom style="thin">
        <color theme="3" tint="0.39994506668294322"/>
      </bottom>
      <diagonal/>
    </border>
    <border>
      <left style="thin">
        <color indexed="64"/>
      </left>
      <right style="thin">
        <color indexed="22"/>
      </right>
      <top style="medium">
        <color auto="1"/>
      </top>
      <bottom style="thin">
        <color theme="3" tint="0.39994506668294322"/>
      </bottom>
      <diagonal/>
    </border>
    <border>
      <left style="thin">
        <color indexed="64"/>
      </left>
      <right style="thin">
        <color indexed="22"/>
      </right>
      <top style="thin">
        <color theme="3" tint="0.39994506668294322"/>
      </top>
      <bottom style="thin">
        <color theme="3" tint="0.39994506668294322"/>
      </bottom>
      <diagonal/>
    </border>
    <border>
      <left style="thin">
        <color theme="0" tint="-0.24994659260841701"/>
      </left>
      <right style="thin">
        <color theme="0" tint="-0.14996795556505021"/>
      </right>
      <top style="thin">
        <color theme="3" tint="0.39994506668294322"/>
      </top>
      <bottom/>
      <diagonal/>
    </border>
    <border>
      <left style="thin">
        <color theme="0" tint="-0.14996795556505021"/>
      </left>
      <right style="thin">
        <color theme="0" tint="-0.14996795556505021"/>
      </right>
      <top style="thin">
        <color theme="3" tint="0.39994506668294322"/>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14996795556505021"/>
      </right>
      <top style="thin">
        <color theme="3" tint="0.39994506668294322"/>
      </top>
      <bottom/>
      <diagonal/>
    </border>
    <border>
      <left style="thin">
        <color indexed="64"/>
      </left>
      <right/>
      <top style="thin">
        <color theme="3" tint="0.39994506668294322"/>
      </top>
      <bottom/>
      <diagonal/>
    </border>
    <border>
      <left style="thin">
        <color indexed="64"/>
      </left>
      <right style="medium">
        <color indexed="64"/>
      </right>
      <top style="thin">
        <color theme="3" tint="0.39994506668294322"/>
      </top>
      <bottom/>
      <diagonal/>
    </border>
    <border>
      <left style="thin">
        <color indexed="64"/>
      </left>
      <right/>
      <top/>
      <bottom style="thin">
        <color theme="3" tint="0.39994506668294322"/>
      </bottom>
      <diagonal/>
    </border>
    <border>
      <left/>
      <right style="thin">
        <color indexed="64"/>
      </right>
      <top style="thin">
        <color theme="3" tint="0.39994506668294322"/>
      </top>
      <bottom/>
      <diagonal/>
    </border>
    <border>
      <left/>
      <right style="thin">
        <color indexed="64"/>
      </right>
      <top style="medium">
        <color auto="1"/>
      </top>
      <bottom style="medium">
        <color indexed="64"/>
      </bottom>
      <diagonal/>
    </border>
    <border>
      <left style="thin">
        <color theme="0" tint="-0.24994659260841701"/>
      </left>
      <right style="medium">
        <color indexed="64"/>
      </right>
      <top/>
      <bottom/>
      <diagonal/>
    </border>
    <border>
      <left style="thin">
        <color theme="0" tint="-0.24994659260841701"/>
      </left>
      <right/>
      <top style="medium">
        <color indexed="64"/>
      </top>
      <bottom/>
      <diagonal/>
    </border>
    <border>
      <left style="thin">
        <color theme="0" tint="-0.24994659260841701"/>
      </left>
      <right style="medium">
        <color indexed="64"/>
      </right>
      <top style="thin">
        <color theme="3" tint="0.39994506668294322"/>
      </top>
      <bottom/>
      <diagonal/>
    </border>
    <border>
      <left style="medium">
        <color theme="1" tint="4.9989318521683403E-2"/>
      </left>
      <right/>
      <top/>
      <bottom style="thin">
        <color theme="3" tint="0.39994506668294322"/>
      </bottom>
      <diagonal/>
    </border>
    <border>
      <left style="medium">
        <color theme="1" tint="4.9989318521683403E-2"/>
      </left>
      <right/>
      <top style="thin">
        <color theme="3" tint="0.39994506668294322"/>
      </top>
      <bottom style="thin">
        <color theme="3" tint="0.39994506668294322"/>
      </bottom>
      <diagonal/>
    </border>
    <border>
      <left style="medium">
        <color theme="1" tint="4.9989318521683403E-2"/>
      </left>
      <right/>
      <top style="thin">
        <color theme="3" tint="0.39994506668294322"/>
      </top>
      <bottom/>
      <diagonal/>
    </border>
    <border>
      <left/>
      <right/>
      <top style="medium">
        <color auto="1"/>
      </top>
      <bottom style="hair">
        <color theme="5" tint="-0.24994659260841701"/>
      </bottom>
      <diagonal/>
    </border>
    <border>
      <left/>
      <right/>
      <top style="hair">
        <color theme="5" tint="-0.24994659260841701"/>
      </top>
      <bottom style="hair">
        <color theme="5" tint="-0.24994659260841701"/>
      </bottom>
      <diagonal/>
    </border>
    <border>
      <left style="thin">
        <color theme="0" tint="-0.24994659260841701"/>
      </left>
      <right/>
      <top/>
      <bottom/>
      <diagonal/>
    </border>
    <border>
      <left/>
      <right/>
      <top style="thin">
        <color indexed="64"/>
      </top>
      <bottom style="medium">
        <color theme="3" tint="-0.24994659260841701"/>
      </bottom>
      <diagonal/>
    </border>
    <border>
      <left style="medium">
        <color auto="1"/>
      </left>
      <right/>
      <top/>
      <bottom/>
      <diagonal/>
    </border>
    <border>
      <left/>
      <right style="thin">
        <color indexed="64"/>
      </right>
      <top style="medium">
        <color indexed="64"/>
      </top>
      <bottom style="thin">
        <color theme="0" tint="-0.14996795556505021"/>
      </bottom>
      <diagonal/>
    </border>
    <border>
      <left/>
      <right/>
      <top style="medium">
        <color indexed="64"/>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bottom style="medium">
        <color indexed="64"/>
      </bottom>
      <diagonal/>
    </border>
    <border>
      <left style="thin">
        <color indexed="64"/>
      </left>
      <right style="thin">
        <color indexed="64"/>
      </right>
      <top style="thin">
        <color theme="0" tint="-0.14996795556505021"/>
      </top>
      <bottom style="thin">
        <color theme="0" tint="-0.14996795556505021"/>
      </bottom>
      <diagonal/>
    </border>
    <border>
      <left/>
      <right style="medium">
        <color indexed="64"/>
      </right>
      <top style="thin">
        <color indexed="64"/>
      </top>
      <bottom style="thin">
        <color theme="3" tint="0.39994506668294322"/>
      </bottom>
      <diagonal/>
    </border>
    <border>
      <left/>
      <right style="medium">
        <color indexed="64"/>
      </right>
      <top style="thin">
        <color theme="3" tint="0.39994506668294322"/>
      </top>
      <bottom style="thin">
        <color indexed="64"/>
      </bottom>
      <diagonal/>
    </border>
    <border>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style="medium">
        <color indexed="64"/>
      </top>
      <bottom style="thin">
        <color theme="3" tint="0.39994506668294322"/>
      </bottom>
      <diagonal/>
    </border>
    <border>
      <left style="thin">
        <color theme="0" tint="-0.14996795556505021"/>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bottom style="medium">
        <color indexed="64"/>
      </bottom>
      <diagonal/>
    </border>
    <border>
      <left/>
      <right style="thin">
        <color theme="0" tint="-0.14996795556505021"/>
      </right>
      <top style="medium">
        <color indexed="64"/>
      </top>
      <bottom style="thin">
        <color theme="3" tint="0.39994506668294322"/>
      </bottom>
      <diagonal/>
    </border>
    <border>
      <left/>
      <right style="thin">
        <color theme="0" tint="-0.14996795556505021"/>
      </right>
      <top style="thin">
        <color theme="3" tint="0.39994506668294322"/>
      </top>
      <bottom style="thin">
        <color theme="3" tint="0.39994506668294322"/>
      </bottom>
      <diagonal/>
    </border>
    <border>
      <left style="thin">
        <color theme="0" tint="-0.14996795556505021"/>
      </left>
      <right/>
      <top/>
      <bottom/>
      <diagonal/>
    </border>
    <border>
      <left style="thin">
        <color indexed="64"/>
      </left>
      <right style="medium">
        <color indexed="64"/>
      </right>
      <top/>
      <bottom style="thin">
        <color theme="3" tint="0.39994506668294322"/>
      </bottom>
      <diagonal/>
    </border>
    <border>
      <left/>
      <right style="medium">
        <color indexed="64"/>
      </right>
      <top style="thin">
        <color theme="0" tint="-0.14996795556505021"/>
      </top>
      <bottom style="thin">
        <color theme="0" tint="-0.14993743705557422"/>
      </bottom>
      <diagonal/>
    </border>
    <border>
      <left/>
      <right/>
      <top style="thin">
        <color theme="0" tint="-0.14993743705557422"/>
      </top>
      <bottom style="thin">
        <color theme="0" tint="-0.14990691854609822"/>
      </bottom>
      <diagonal/>
    </border>
    <border>
      <left style="double">
        <color indexed="64"/>
      </left>
      <right style="medium">
        <color indexed="64"/>
      </right>
      <top/>
      <bottom style="medium">
        <color auto="1"/>
      </bottom>
      <diagonal/>
    </border>
    <border>
      <left/>
      <right/>
      <top/>
      <bottom style="thin">
        <color theme="3" tint="0.39994506668294322"/>
      </bottom>
      <diagonal/>
    </border>
    <border>
      <left/>
      <right style="medium">
        <color indexed="64"/>
      </right>
      <top/>
      <bottom style="thin">
        <color theme="3" tint="0.39994506668294322"/>
      </bottom>
      <diagonal/>
    </border>
    <border>
      <left style="thin">
        <color theme="0" tint="-0.14993743705557422"/>
      </left>
      <right/>
      <top/>
      <bottom style="thin">
        <color theme="3" tint="0.39994506668294322"/>
      </bottom>
      <diagonal/>
    </border>
    <border>
      <left style="thin">
        <color theme="0" tint="-0.34998626667073579"/>
      </left>
      <right style="thin">
        <color theme="0" tint="-0.34998626667073579"/>
      </right>
      <top style="thin">
        <color theme="3" tint="0.39994506668294322"/>
      </top>
      <bottom/>
      <diagonal/>
    </border>
    <border>
      <left style="thin">
        <color theme="0" tint="-0.34998626667073579"/>
      </left>
      <right style="medium">
        <color indexed="64"/>
      </right>
      <top style="thin">
        <color theme="3" tint="0.39994506668294322"/>
      </top>
      <bottom/>
      <diagonal/>
    </border>
    <border>
      <left style="medium">
        <color indexed="64"/>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right/>
      <top style="thin">
        <color theme="0" tint="-0.14996795556505021"/>
      </top>
      <bottom style="thin">
        <color indexed="64"/>
      </bottom>
      <diagonal/>
    </border>
    <border>
      <left style="medium">
        <color indexed="64"/>
      </left>
      <right/>
      <top/>
      <bottom style="thin">
        <color indexed="64"/>
      </bottom>
      <diagonal/>
    </border>
    <border>
      <left/>
      <right style="thin">
        <color indexed="64"/>
      </right>
      <top/>
      <bottom style="thin">
        <color theme="3" tint="0.39994506668294322"/>
      </bottom>
      <diagonal/>
    </border>
    <border>
      <left style="thin">
        <color indexed="64"/>
      </left>
      <right style="thin">
        <color theme="0" tint="-0.14996795556505021"/>
      </right>
      <top style="thin">
        <color theme="3" tint="0.39994506668294322"/>
      </top>
      <bottom style="medium">
        <color indexed="64"/>
      </bottom>
      <diagonal/>
    </border>
    <border>
      <left style="thin">
        <color theme="0" tint="-0.14996795556505021"/>
      </left>
      <right style="thin">
        <color indexed="64"/>
      </right>
      <top style="thin">
        <color theme="3" tint="0.39994506668294322"/>
      </top>
      <bottom/>
      <diagonal/>
    </border>
    <border>
      <left style="thin">
        <color theme="0" tint="-0.14996795556505021"/>
      </left>
      <right/>
      <top style="thin">
        <color theme="3" tint="0.39994506668294322"/>
      </top>
      <bottom style="medium">
        <color auto="1"/>
      </bottom>
      <diagonal/>
    </border>
    <border>
      <left style="thin">
        <color indexed="64"/>
      </left>
      <right style="thin">
        <color theme="0" tint="-0.14996795556505021"/>
      </right>
      <top/>
      <bottom style="thin">
        <color theme="3" tint="0.39994506668294322"/>
      </bottom>
      <diagonal/>
    </border>
    <border>
      <left style="thin">
        <color theme="0" tint="-0.14996795556505021"/>
      </left>
      <right style="thin">
        <color indexed="64"/>
      </right>
      <top/>
      <bottom style="thin">
        <color theme="3" tint="0.39994506668294322"/>
      </bottom>
      <diagonal/>
    </border>
    <border>
      <left/>
      <right style="double">
        <color auto="1"/>
      </right>
      <top style="double">
        <color auto="1"/>
      </top>
      <bottom style="double">
        <color auto="1"/>
      </bottom>
      <diagonal/>
    </border>
    <border>
      <left style="thin">
        <color indexed="64"/>
      </left>
      <right/>
      <top style="thin">
        <color theme="3" tint="0.39994506668294322"/>
      </top>
      <bottom style="double">
        <color auto="1"/>
      </bottom>
      <diagonal/>
    </border>
    <border>
      <left/>
      <right style="medium">
        <color indexed="64"/>
      </right>
      <top style="thin">
        <color theme="3" tint="0.39994506668294322"/>
      </top>
      <bottom style="double">
        <color auto="1"/>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18"/>
      </left>
      <right/>
      <top style="medium">
        <color indexed="18"/>
      </top>
      <bottom/>
      <diagonal/>
    </border>
    <border>
      <left style="medium">
        <color indexed="18"/>
      </left>
      <right/>
      <top/>
      <bottom style="medium">
        <color indexed="18"/>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indexed="64"/>
      </left>
      <right/>
      <top style="thin">
        <color indexed="64"/>
      </top>
      <bottom/>
      <diagonal/>
    </border>
    <border>
      <left style="thin">
        <color theme="0" tint="-0.14993743705557422"/>
      </left>
      <right style="thin">
        <color theme="0" tint="-0.14993743705557422"/>
      </right>
      <top/>
      <bottom style="thin">
        <color theme="3" tint="0.39994506668294322"/>
      </bottom>
      <diagonal/>
    </border>
    <border>
      <left style="thin">
        <color theme="0" tint="-0.14993743705557422"/>
      </left>
      <right style="thin">
        <color theme="0" tint="-0.14990691854609822"/>
      </right>
      <top/>
      <bottom style="thin">
        <color theme="3" tint="0.39994506668294322"/>
      </bottom>
      <diagonal/>
    </border>
    <border>
      <left/>
      <right style="thin">
        <color theme="0" tint="-0.14990691854609822"/>
      </right>
      <top/>
      <bottom style="thin">
        <color theme="3" tint="0.39994506668294322"/>
      </bottom>
      <diagonal/>
    </border>
    <border>
      <left style="thin">
        <color theme="0" tint="-0.14990691854609822"/>
      </left>
      <right style="thin">
        <color theme="0" tint="-0.14990691854609822"/>
      </right>
      <top/>
      <bottom style="thin">
        <color theme="3" tint="0.39994506668294322"/>
      </bottom>
      <diagonal/>
    </border>
    <border>
      <left style="thin">
        <color theme="0" tint="-0.14990691854609822"/>
      </left>
      <right style="thin">
        <color theme="0" tint="-0.14993743705557422"/>
      </right>
      <top/>
      <bottom style="thin">
        <color theme="3" tint="0.39994506668294322"/>
      </bottom>
      <diagonal/>
    </border>
    <border>
      <left style="thin">
        <color theme="0" tint="-0.14993743705557422"/>
      </left>
      <right style="medium">
        <color indexed="64"/>
      </right>
      <top/>
      <bottom style="thin">
        <color theme="3" tint="0.39994506668294322"/>
      </bottom>
      <diagonal/>
    </border>
    <border>
      <left style="thin">
        <color theme="0" tint="-0.24994659260841701"/>
      </left>
      <right/>
      <top style="thin">
        <color indexed="64"/>
      </top>
      <bottom/>
      <diagonal/>
    </border>
    <border>
      <left style="thin">
        <color theme="0" tint="-0.24994659260841701"/>
      </left>
      <right style="medium">
        <color indexed="64"/>
      </right>
      <top style="thin">
        <color indexed="64"/>
      </top>
      <bottom/>
      <diagonal/>
    </border>
    <border>
      <left/>
      <right/>
      <top/>
      <bottom style="medium">
        <color auto="1"/>
      </bottom>
      <diagonal/>
    </border>
    <border>
      <left style="thin">
        <color indexed="64"/>
      </left>
      <right style="thin">
        <color indexed="64"/>
      </right>
      <top style="medium">
        <color indexed="64"/>
      </top>
      <bottom/>
      <diagonal/>
    </border>
    <border>
      <left style="thin">
        <color theme="0" tint="-0.24994659260841701"/>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theme="3" tint="0.39994506668294322"/>
      </top>
      <bottom/>
      <diagonal/>
    </border>
    <border>
      <left style="medium">
        <color indexed="64"/>
      </left>
      <right style="medium">
        <color indexed="64"/>
      </right>
      <top/>
      <bottom style="thin">
        <color theme="3" tint="0.39994506668294322"/>
      </bottom>
      <diagonal/>
    </border>
    <border>
      <left/>
      <right/>
      <top style="hair">
        <color theme="5" tint="-0.24994659260841701"/>
      </top>
      <bottom style="medium">
        <color indexed="64"/>
      </bottom>
      <diagonal/>
    </border>
    <border>
      <left style="thin">
        <color theme="0" tint="-0.24994659260841701"/>
      </left>
      <right/>
      <top/>
      <bottom style="medium">
        <color indexed="64"/>
      </bottom>
      <diagonal/>
    </border>
    <border>
      <left style="medium">
        <color indexed="64"/>
      </left>
      <right style="medium">
        <color indexed="64"/>
      </right>
      <top/>
      <bottom style="double">
        <color indexed="64"/>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theme="3" tint="0.39994506668294322"/>
      </top>
      <bottom style="medium">
        <color indexed="64"/>
      </bottom>
      <diagonal/>
    </border>
    <border>
      <left style="medium">
        <color indexed="64"/>
      </left>
      <right style="thin">
        <color indexed="64"/>
      </right>
      <top style="medium">
        <color indexed="64"/>
      </top>
      <bottom style="thin">
        <color theme="4" tint="0.39994506668294322"/>
      </bottom>
      <diagonal/>
    </border>
    <border>
      <left style="thin">
        <color indexed="64"/>
      </left>
      <right style="medium">
        <color indexed="64"/>
      </right>
      <top style="medium">
        <color indexed="64"/>
      </top>
      <bottom style="thin">
        <color theme="4" tint="0.39994506668294322"/>
      </bottom>
      <diagonal/>
    </border>
    <border>
      <left style="medium">
        <color indexed="64"/>
      </left>
      <right style="thin">
        <color indexed="64"/>
      </right>
      <top style="thin">
        <color theme="4" tint="0.39994506668294322"/>
      </top>
      <bottom style="medium">
        <color indexed="64"/>
      </bottom>
      <diagonal/>
    </border>
    <border>
      <left style="thin">
        <color indexed="64"/>
      </left>
      <right style="medium">
        <color indexed="64"/>
      </right>
      <top style="thin">
        <color theme="4" tint="0.39994506668294322"/>
      </top>
      <bottom style="medium">
        <color indexed="64"/>
      </bottom>
      <diagonal/>
    </border>
    <border>
      <left style="medium">
        <color indexed="64"/>
      </left>
      <right/>
      <top style="medium">
        <color indexed="64"/>
      </top>
      <bottom style="thin">
        <color theme="4" tint="0.39994506668294322"/>
      </bottom>
      <diagonal/>
    </border>
    <border>
      <left/>
      <right/>
      <top style="medium">
        <color indexed="64"/>
      </top>
      <bottom style="thin">
        <color theme="4" tint="0.39994506668294322"/>
      </bottom>
      <diagonal/>
    </border>
    <border>
      <left style="medium">
        <color indexed="64"/>
      </left>
      <right/>
      <top style="thin">
        <color theme="4" tint="0.39994506668294322"/>
      </top>
      <bottom style="medium">
        <color indexed="64"/>
      </bottom>
      <diagonal/>
    </border>
    <border>
      <left/>
      <right/>
      <top style="thin">
        <color theme="4" tint="0.39994506668294322"/>
      </top>
      <bottom style="medium">
        <color indexed="64"/>
      </bottom>
      <diagonal/>
    </border>
    <border>
      <left style="thin">
        <color indexed="64"/>
      </left>
      <right style="thin">
        <color theme="0" tint="-0.24994659260841701"/>
      </right>
      <top style="medium">
        <color indexed="64"/>
      </top>
      <bottom style="thin">
        <color theme="4" tint="0.39994506668294322"/>
      </bottom>
      <diagonal/>
    </border>
    <border>
      <left style="thin">
        <color theme="0" tint="-0.24994659260841701"/>
      </left>
      <right style="medium">
        <color indexed="64"/>
      </right>
      <top style="medium">
        <color indexed="64"/>
      </top>
      <bottom style="thin">
        <color theme="4" tint="0.39994506668294322"/>
      </bottom>
      <diagonal/>
    </border>
    <border>
      <left style="thin">
        <color indexed="64"/>
      </left>
      <right style="thin">
        <color theme="0" tint="-0.24994659260841701"/>
      </right>
      <top style="thin">
        <color theme="4" tint="0.39994506668294322"/>
      </top>
      <bottom style="medium">
        <color indexed="64"/>
      </bottom>
      <diagonal/>
    </border>
    <border>
      <left style="thin">
        <color theme="0" tint="-0.24994659260841701"/>
      </left>
      <right style="medium">
        <color indexed="64"/>
      </right>
      <top style="thin">
        <color theme="4" tint="0.39994506668294322"/>
      </top>
      <bottom style="medium">
        <color indexed="64"/>
      </bottom>
      <diagonal/>
    </border>
    <border>
      <left style="thin">
        <color theme="0" tint="-0.499984740745262"/>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theme="0" tint="-0.24994659260841701"/>
      </right>
      <top/>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right style="thin">
        <color theme="0" tint="-0.24994659260841701"/>
      </right>
      <top/>
      <bottom style="thin">
        <color indexed="64"/>
      </bottom>
      <diagonal/>
    </border>
    <border>
      <left style="thin">
        <color theme="0" tint="-0.24994659260841701"/>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indexed="64"/>
      </left>
      <right style="thin">
        <color indexed="22"/>
      </right>
      <top style="thin">
        <color theme="3" tint="0.39994506668294322"/>
      </top>
      <bottom/>
      <diagonal/>
    </border>
    <border>
      <left style="thin">
        <color indexed="22"/>
      </left>
      <right style="thin">
        <color indexed="22"/>
      </right>
      <top style="thin">
        <color theme="3" tint="0.39994506668294322"/>
      </top>
      <bottom/>
      <diagonal/>
    </border>
    <border>
      <left style="thin">
        <color indexed="64"/>
      </left>
      <right style="thin">
        <color theme="0" tint="-0.24994659260841701"/>
      </right>
      <top style="medium">
        <color indexed="64"/>
      </top>
      <bottom style="thin">
        <color theme="3" tint="0.39994506668294322"/>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0" tint="-0.24994659260841701"/>
      </right>
      <top style="medium">
        <color indexed="64"/>
      </top>
      <bottom style="medium">
        <color indexed="64"/>
      </bottom>
      <diagonal/>
    </border>
    <border>
      <left/>
      <right style="thin">
        <color theme="0" tint="-0.24994659260841701"/>
      </right>
      <top style="thin">
        <color auto="1"/>
      </top>
      <bottom style="thin">
        <color auto="1"/>
      </bottom>
      <diagonal/>
    </border>
    <border>
      <left/>
      <right style="thin">
        <color theme="0" tint="-0.24994659260841701"/>
      </right>
      <top style="medium">
        <color indexed="64"/>
      </top>
      <bottom style="thin">
        <color indexed="64"/>
      </bottom>
      <diagonal/>
    </border>
    <border>
      <left/>
      <right style="thin">
        <color theme="0" tint="-0.24994659260841701"/>
      </right>
      <top style="thin">
        <color auto="1"/>
      </top>
      <bottom style="medium">
        <color indexed="64"/>
      </bottom>
      <diagonal/>
    </border>
    <border>
      <left/>
      <right/>
      <top style="medium">
        <color indexed="64"/>
      </top>
      <bottom style="medium">
        <color indexed="64"/>
      </bottom>
      <diagonal/>
    </border>
    <border>
      <left style="thin">
        <color theme="0" tint="-0.14993743705557422"/>
      </left>
      <right/>
      <top style="thin">
        <color theme="3" tint="0.39994506668294322"/>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theme="0" tint="-0.14993743705557422"/>
      </left>
      <right/>
      <top style="medium">
        <color indexed="64"/>
      </top>
      <bottom style="thin">
        <color theme="3" tint="0.39994506668294322"/>
      </bottom>
      <diagonal/>
    </border>
    <border>
      <left/>
      <right/>
      <top style="medium">
        <color indexed="64"/>
      </top>
      <bottom style="thin">
        <color theme="3" tint="0.39994506668294322"/>
      </bottom>
      <diagonal/>
    </border>
    <border>
      <left/>
      <right style="medium">
        <color indexed="64"/>
      </right>
      <top style="medium">
        <color indexed="64"/>
      </top>
      <bottom style="thin">
        <color theme="3" tint="0.39994506668294322"/>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double">
        <color indexed="64"/>
      </left>
      <right style="double">
        <color indexed="64"/>
      </right>
      <top style="double">
        <color indexed="64"/>
      </top>
      <bottom style="medium">
        <color indexed="64"/>
      </bottom>
      <diagonal/>
    </border>
    <border>
      <left/>
      <right/>
      <top style="thin">
        <color theme="0" tint="-0.24994659260841701"/>
      </top>
      <bottom/>
      <diagonal/>
    </border>
    <border>
      <left style="medium">
        <color indexed="64"/>
      </left>
      <right style="thin">
        <color theme="0" tint="-0.34998626667073579"/>
      </right>
      <top style="medium">
        <color indexed="64"/>
      </top>
      <bottom style="thin">
        <color theme="3" tint="0.39994506668294322"/>
      </bottom>
      <diagonal/>
    </border>
    <border>
      <left style="thin">
        <color theme="0" tint="-0.34998626667073579"/>
      </left>
      <right style="thin">
        <color theme="0" tint="-0.34998626667073579"/>
      </right>
      <top style="medium">
        <color indexed="64"/>
      </top>
      <bottom style="thin">
        <color theme="3" tint="0.39994506668294322"/>
      </bottom>
      <diagonal/>
    </border>
    <border>
      <left style="thin">
        <color theme="0" tint="-0.34998626667073579"/>
      </left>
      <right style="medium">
        <color indexed="64"/>
      </right>
      <top style="medium">
        <color indexed="64"/>
      </top>
      <bottom style="thin">
        <color theme="3" tint="0.39994506668294322"/>
      </bottom>
      <diagonal/>
    </border>
    <border>
      <left style="medium">
        <color indexed="64"/>
      </left>
      <right style="thin">
        <color theme="0" tint="-0.34998626667073579"/>
      </right>
      <top style="thin">
        <color theme="3" tint="0.39994506668294322"/>
      </top>
      <bottom/>
      <diagonal/>
    </border>
    <border>
      <left style="medium">
        <color indexed="64"/>
      </left>
      <right style="thin">
        <color theme="0" tint="-0.34998626667073579"/>
      </right>
      <top style="thin">
        <color indexed="64"/>
      </top>
      <bottom style="thin">
        <color indexed="64"/>
      </bottom>
      <diagonal/>
    </border>
    <border>
      <left style="medium">
        <color indexed="64"/>
      </left>
      <right style="thin">
        <color theme="0" tint="-0.34998626667073579"/>
      </right>
      <top/>
      <bottom style="medium">
        <color indexed="64"/>
      </bottom>
      <diagonal/>
    </border>
    <border>
      <left/>
      <right/>
      <top style="thin">
        <color theme="0" tint="-0.24994659260841701"/>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medium">
        <color indexed="64"/>
      </bottom>
      <diagonal/>
    </border>
    <border>
      <left style="thin">
        <color indexed="64"/>
      </left>
      <right style="medium">
        <color indexed="64"/>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medium">
        <color indexed="64"/>
      </left>
      <right/>
      <top style="thin">
        <color theme="4" tint="0.39997558519241921"/>
      </top>
      <bottom style="medium">
        <color indexed="64"/>
      </bottom>
      <diagonal/>
    </border>
    <border>
      <left style="thin">
        <color theme="0" tint="-0.14996795556505021"/>
      </left>
      <right style="medium">
        <color auto="1"/>
      </right>
      <top style="medium">
        <color indexed="64"/>
      </top>
      <bottom style="thin">
        <color theme="3" tint="0.39994506668294322"/>
      </bottom>
      <diagonal/>
    </border>
    <border>
      <left/>
      <right style="thin">
        <color indexed="64"/>
      </right>
      <top/>
      <bottom style="medium">
        <color indexed="64"/>
      </bottom>
      <diagonal/>
    </border>
    <border>
      <left/>
      <right style="thin">
        <color theme="0" tint="-0.14996795556505021"/>
      </right>
      <top style="medium">
        <color indexed="64"/>
      </top>
      <bottom style="thin">
        <color theme="3" tint="0.39994506668294322"/>
      </bottom>
      <diagonal/>
    </border>
    <border>
      <left/>
      <right style="thin">
        <color theme="0" tint="-0.24994659260841701"/>
      </right>
      <top style="medium">
        <color indexed="64"/>
      </top>
      <bottom style="thin">
        <color theme="3" tint="0.39994506668294322"/>
      </bottom>
      <diagonal/>
    </border>
    <border>
      <left/>
      <right style="thin">
        <color theme="0" tint="-0.24994659260841701"/>
      </right>
      <top style="thin">
        <color theme="3" tint="0.39994506668294322"/>
      </top>
      <bottom style="thin">
        <color theme="0" tint="-0.24994659260841701"/>
      </bottom>
      <diagonal/>
    </border>
    <border>
      <left/>
      <right/>
      <top style="thin">
        <color theme="0" tint="-0.14996795556505021"/>
      </top>
      <bottom/>
      <diagonal/>
    </border>
    <border>
      <left/>
      <right/>
      <top/>
      <bottom style="thin">
        <color theme="0" tint="-0.14993743705557422"/>
      </bottom>
      <diagonal/>
    </border>
    <border>
      <left style="medium">
        <color indexed="64"/>
      </left>
      <right style="thin">
        <color theme="0" tint="-0.14996795556505021"/>
      </right>
      <top style="thin">
        <color theme="4" tint="0.39994506668294322"/>
      </top>
      <bottom style="thin">
        <color theme="4" tint="0.39994506668294322"/>
      </bottom>
      <diagonal/>
    </border>
    <border>
      <left style="thin">
        <color theme="0" tint="-0.14996795556505021"/>
      </left>
      <right style="thin">
        <color theme="0" tint="-0.14996795556505021"/>
      </right>
      <top style="thin">
        <color theme="4" tint="0.39994506668294322"/>
      </top>
      <bottom style="thin">
        <color theme="4" tint="0.39994506668294322"/>
      </bottom>
      <diagonal/>
    </border>
    <border>
      <left style="thin">
        <color theme="0" tint="-0.14996795556505021"/>
      </left>
      <right style="medium">
        <color indexed="64"/>
      </right>
      <top style="thin">
        <color theme="4" tint="0.39994506668294322"/>
      </top>
      <bottom style="thin">
        <color theme="4" tint="0.39994506668294322"/>
      </bottom>
      <diagonal/>
    </border>
    <border>
      <left style="medium">
        <color indexed="64"/>
      </left>
      <right/>
      <top style="thin">
        <color theme="3" tint="0.39994506668294322"/>
      </top>
      <bottom style="thin">
        <color theme="0" tint="-0.14996795556505021"/>
      </bottom>
      <diagonal/>
    </border>
    <border>
      <left/>
      <right/>
      <top style="thin">
        <color theme="3" tint="0.39994506668294322"/>
      </top>
      <bottom style="thin">
        <color theme="0" tint="-0.14996795556505021"/>
      </bottom>
      <diagonal/>
    </border>
    <border>
      <left/>
      <right style="medium">
        <color indexed="64"/>
      </right>
      <top style="thin">
        <color theme="3" tint="0.39994506668294322"/>
      </top>
      <bottom style="thin">
        <color theme="0" tint="-0.14996795556505021"/>
      </bottom>
      <diagonal/>
    </border>
    <border>
      <left style="medium">
        <color indexed="64"/>
      </left>
      <right style="thin">
        <color theme="0" tint="-0.14996795556505021"/>
      </right>
      <top style="thin">
        <color theme="0" tint="-0.14996795556505021"/>
      </top>
      <bottom style="thin">
        <color theme="3" tint="0.39994506668294322"/>
      </bottom>
      <diagonal/>
    </border>
    <border>
      <left/>
      <right/>
      <top style="double">
        <color indexed="64"/>
      </top>
      <bottom style="double">
        <color indexed="64"/>
      </bottom>
      <diagonal/>
    </border>
    <border>
      <left style="medium">
        <color indexed="64"/>
      </left>
      <right style="thin">
        <color indexed="22"/>
      </right>
      <top style="double">
        <color indexed="64"/>
      </top>
      <bottom style="double">
        <color indexed="64"/>
      </bottom>
      <diagonal/>
    </border>
    <border>
      <left style="thin">
        <color indexed="22"/>
      </left>
      <right style="thin">
        <color indexed="22"/>
      </right>
      <top style="double">
        <color indexed="64"/>
      </top>
      <bottom style="double">
        <color indexed="64"/>
      </bottom>
      <diagonal/>
    </border>
    <border>
      <left style="thin">
        <color indexed="22"/>
      </left>
      <right style="double">
        <color indexed="64"/>
      </right>
      <top style="double">
        <color indexed="64"/>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thin">
        <color theme="0" tint="-0.14996795556505021"/>
      </right>
      <top style="thin">
        <color theme="4" tint="0.39994506668294322"/>
      </top>
      <bottom style="thin">
        <color indexed="64"/>
      </bottom>
      <diagonal/>
    </border>
    <border>
      <left style="thin">
        <color theme="0" tint="-0.14996795556505021"/>
      </left>
      <right style="thin">
        <color theme="0" tint="-0.14996795556505021"/>
      </right>
      <top style="thin">
        <color theme="4" tint="0.39994506668294322"/>
      </top>
      <bottom style="thin">
        <color indexed="64"/>
      </bottom>
      <diagonal/>
    </border>
    <border>
      <left style="thin">
        <color theme="0" tint="-0.14996795556505021"/>
      </left>
      <right style="medium">
        <color indexed="64"/>
      </right>
      <top style="thin">
        <color theme="4" tint="0.39994506668294322"/>
      </top>
      <bottom style="thin">
        <color indexed="64"/>
      </bottom>
      <diagonal/>
    </border>
    <border>
      <left style="thin">
        <color theme="0" tint="-0.14996795556505021"/>
      </left>
      <right style="thin">
        <color theme="0" tint="-0.14996795556505021"/>
      </right>
      <top/>
      <bottom style="medium">
        <color indexed="64"/>
      </bottom>
      <diagonal/>
    </border>
    <border>
      <left style="medium">
        <color indexed="64"/>
      </left>
      <right style="thin">
        <color theme="0" tint="-0.34998626667073579"/>
      </right>
      <top/>
      <bottom style="thin">
        <color theme="3" tint="0.39994506668294322"/>
      </bottom>
      <diagonal/>
    </border>
    <border>
      <left style="medium">
        <color indexed="64"/>
      </left>
      <right style="thin">
        <color theme="0" tint="-0.34998626667073579"/>
      </right>
      <top style="thin">
        <color theme="3" tint="0.39994506668294322"/>
      </top>
      <bottom style="medium">
        <color indexed="64"/>
      </bottom>
      <diagonal/>
    </border>
    <border>
      <left style="thin">
        <color theme="0" tint="-0.34998626667073579"/>
      </left>
      <right style="thin">
        <color theme="0" tint="-0.34998626667073579"/>
      </right>
      <top style="thin">
        <color theme="3" tint="0.39994506668294322"/>
      </top>
      <bottom style="medium">
        <color indexed="64"/>
      </bottom>
      <diagonal/>
    </border>
    <border>
      <left style="thin">
        <color theme="0" tint="-0.34998626667073579"/>
      </left>
      <right style="medium">
        <color indexed="64"/>
      </right>
      <top style="thin">
        <color theme="3" tint="0.39994506668294322"/>
      </top>
      <bottom style="medium">
        <color indexed="64"/>
      </bottom>
      <diagonal/>
    </border>
    <border>
      <left style="medium">
        <color indexed="64"/>
      </left>
      <right style="thin">
        <color theme="0" tint="-0.14996795556505021"/>
      </right>
      <top style="double">
        <color indexed="64"/>
      </top>
      <bottom style="double">
        <color indexed="64"/>
      </bottom>
      <diagonal/>
    </border>
    <border>
      <left style="thin">
        <color theme="0" tint="-0.14996795556505021"/>
      </left>
      <right style="thin">
        <color theme="0" tint="-0.14996795556505021"/>
      </right>
      <top style="double">
        <color indexed="64"/>
      </top>
      <bottom style="double">
        <color indexed="64"/>
      </bottom>
      <diagonal/>
    </border>
    <border>
      <left style="medium">
        <color auto="1"/>
      </left>
      <right style="medium">
        <color indexed="64"/>
      </right>
      <top/>
      <bottom/>
      <diagonal/>
    </border>
    <border>
      <left/>
      <right/>
      <top/>
      <bottom style="medium">
        <color indexed="64"/>
      </bottom>
      <diagonal/>
    </border>
    <border>
      <left style="thin">
        <color indexed="64"/>
      </left>
      <right style="medium">
        <color indexed="64"/>
      </right>
      <top style="thin">
        <color theme="4" tint="0.39994506668294322"/>
      </top>
      <bottom style="thin">
        <color theme="4" tint="0.39994506668294322"/>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14996795556505021"/>
      </right>
      <top style="medium">
        <color auto="1"/>
      </top>
      <bottom style="thin">
        <color theme="3" tint="0.39994506668294322"/>
      </bottom>
      <diagonal/>
    </border>
    <border>
      <left style="medium">
        <color indexed="64"/>
      </left>
      <right/>
      <top style="medium">
        <color indexed="64"/>
      </top>
      <bottom style="thin">
        <color theme="3" tint="0.39994506668294322"/>
      </bottom>
      <diagonal/>
    </border>
    <border>
      <left style="thin">
        <color indexed="22"/>
      </left>
      <right style="thin">
        <color indexed="22"/>
      </right>
      <top style="medium">
        <color indexed="64"/>
      </top>
      <bottom style="thin">
        <color theme="3" tint="0.39994506668294322"/>
      </bottom>
      <diagonal/>
    </border>
    <border>
      <left style="medium">
        <color indexed="18"/>
      </left>
      <right/>
      <top/>
      <bottom/>
      <diagonal/>
    </border>
    <border>
      <left style="medium">
        <color indexed="64"/>
      </left>
      <right style="thin">
        <color theme="0" tint="-0.14996795556505021"/>
      </right>
      <top style="medium">
        <color indexed="64"/>
      </top>
      <bottom style="thin">
        <color theme="3" tint="0.39994506668294322"/>
      </bottom>
      <diagonal/>
    </border>
    <border>
      <left style="medium">
        <color indexed="64"/>
      </left>
      <right style="thin">
        <color theme="0" tint="-0.14996795556505021"/>
      </right>
      <top/>
      <bottom/>
      <diagonal/>
    </border>
    <border>
      <left/>
      <right style="thin">
        <color indexed="22"/>
      </right>
      <top style="medium">
        <color indexed="64"/>
      </top>
      <bottom style="thin">
        <color theme="3" tint="0.39994506668294322"/>
      </bottom>
      <diagonal/>
    </border>
    <border>
      <left style="thin">
        <color indexed="22"/>
      </left>
      <right/>
      <top style="medium">
        <color indexed="64"/>
      </top>
      <bottom style="thin">
        <color theme="3" tint="0.39994506668294322"/>
      </bottom>
      <diagonal/>
    </border>
    <border>
      <left style="medium">
        <color indexed="64"/>
      </left>
      <right style="thin">
        <color indexed="22"/>
      </right>
      <top style="medium">
        <color indexed="64"/>
      </top>
      <bottom style="thin">
        <color theme="3" tint="0.39994506668294322"/>
      </bottom>
      <diagonal/>
    </border>
    <border>
      <left style="medium">
        <color indexed="64"/>
      </left>
      <right/>
      <top/>
      <bottom/>
      <diagonal/>
    </border>
    <border>
      <left/>
      <right/>
      <top/>
      <bottom style="medium">
        <color indexed="18"/>
      </bottom>
      <diagonal/>
    </border>
    <border>
      <left/>
      <right style="medium">
        <color indexed="18"/>
      </right>
      <top/>
      <bottom style="medium">
        <color indexed="18"/>
      </bottom>
      <diagonal/>
    </border>
    <border>
      <left style="medium">
        <color indexed="64"/>
      </left>
      <right style="thin">
        <color theme="0" tint="-0.14996795556505021"/>
      </right>
      <top/>
      <bottom style="thin">
        <color theme="4" tint="0.39994506668294322"/>
      </bottom>
      <diagonal/>
    </border>
    <border>
      <left style="thin">
        <color theme="0" tint="-0.14996795556505021"/>
      </left>
      <right style="thin">
        <color theme="0" tint="-0.14996795556505021"/>
      </right>
      <top/>
      <bottom style="thin">
        <color theme="4" tint="0.39994506668294322"/>
      </bottom>
      <diagonal/>
    </border>
    <border>
      <left style="thin">
        <color theme="0" tint="-0.14996795556505021"/>
      </left>
      <right style="medium">
        <color indexed="64"/>
      </right>
      <top/>
      <bottom style="thin">
        <color theme="4" tint="0.39994506668294322"/>
      </bottom>
      <diagonal/>
    </border>
    <border>
      <left/>
      <right style="double">
        <color auto="1"/>
      </right>
      <top/>
      <bottom/>
      <diagonal/>
    </border>
    <border>
      <left/>
      <right style="medium">
        <color auto="1"/>
      </right>
      <top/>
      <bottom/>
      <diagonal/>
    </border>
    <border>
      <left/>
      <right style="thin">
        <color theme="0" tint="-0.14996795556505021"/>
      </right>
      <top style="thin">
        <color theme="3" tint="0.39994506668294322"/>
      </top>
      <bottom style="medium">
        <color indexed="64"/>
      </bottom>
      <diagonal/>
    </border>
    <border>
      <left/>
      <right style="medium">
        <color indexed="64"/>
      </right>
      <top style="thin">
        <color theme="3" tint="0.39994506668294322"/>
      </top>
      <bottom/>
      <diagonal/>
    </border>
    <border>
      <left style="medium">
        <color indexed="64"/>
      </left>
      <right style="thin">
        <color indexed="64"/>
      </right>
      <top/>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24994659260841701"/>
      </left>
      <right style="thin">
        <color theme="0" tint="-0.14996795556505021"/>
      </right>
      <top style="thin">
        <color theme="3" tint="0.39994506668294322"/>
      </top>
      <bottom style="medium">
        <color indexed="64"/>
      </bottom>
      <diagonal/>
    </border>
    <border>
      <left style="thin">
        <color theme="0" tint="-0.14996795556505021"/>
      </left>
      <right/>
      <top/>
      <bottom style="medium">
        <color indexed="64"/>
      </bottom>
      <diagonal/>
    </border>
    <border>
      <left/>
      <right style="medium">
        <color theme="3" tint="-0.24994659260841701"/>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right/>
      <top style="medium">
        <color indexed="64"/>
      </top>
      <bottom/>
      <diagonal/>
    </border>
    <border>
      <left/>
      <right style="medium">
        <color indexed="64"/>
      </right>
      <top style="medium">
        <color indexed="64"/>
      </top>
      <bottom/>
      <diagonal/>
    </border>
    <border>
      <left style="medium">
        <color indexed="18"/>
      </left>
      <right/>
      <top/>
      <bottom style="medium">
        <color indexed="18"/>
      </bottom>
      <diagonal/>
    </border>
    <border>
      <left style="medium">
        <color indexed="64"/>
      </left>
      <right/>
      <top style="thin">
        <color indexed="64"/>
      </top>
      <bottom style="thin">
        <color theme="4" tint="0.39994506668294322"/>
      </bottom>
      <diagonal/>
    </border>
    <border>
      <left/>
      <right style="medium">
        <color indexed="64"/>
      </right>
      <top style="thin">
        <color indexed="64"/>
      </top>
      <bottom style="thin">
        <color theme="4" tint="0.39994506668294322"/>
      </bottom>
      <diagonal/>
    </border>
    <border>
      <left style="medium">
        <color indexed="64"/>
      </left>
      <right style="medium">
        <color indexed="64"/>
      </right>
      <top/>
      <bottom/>
      <diagonal/>
    </border>
    <border>
      <left/>
      <right style="medium">
        <color indexed="64"/>
      </right>
      <top style="thin">
        <color theme="0" tint="-0.14996795556505021"/>
      </top>
      <bottom style="thin">
        <color theme="0" tint="-0.14996795556505021"/>
      </bottom>
      <diagonal/>
    </border>
    <border>
      <left/>
      <right style="medium">
        <color indexed="64"/>
      </right>
      <top style="medium">
        <color indexed="64"/>
      </top>
      <bottom style="thin">
        <color theme="0" tint="-0.14996795556505021"/>
      </bottom>
      <diagonal/>
    </border>
    <border>
      <left/>
      <right style="double">
        <color indexed="64"/>
      </right>
      <top style="thin">
        <color indexed="64"/>
      </top>
      <bottom style="medium">
        <color indexed="64"/>
      </bottom>
      <diagonal/>
    </border>
    <border>
      <left style="medium">
        <color rgb="FFE0E3E5"/>
      </left>
      <right style="medium">
        <color rgb="FFE0E3E5"/>
      </right>
      <top style="medium">
        <color rgb="FFE0E3E5"/>
      </top>
      <bottom style="medium">
        <color rgb="FFE0E3E5"/>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0" fontId="68" fillId="0" borderId="0"/>
    <xf numFmtId="44" fontId="1" fillId="0" borderId="0" applyFont="0" applyFill="0" applyBorder="0" applyAlignment="0" applyProtection="0"/>
    <xf numFmtId="0" fontId="69" fillId="29" borderId="0" applyNumberFormat="0" applyBorder="0" applyAlignment="0" applyProtection="0"/>
    <xf numFmtId="0" fontId="1" fillId="0" borderId="0"/>
    <xf numFmtId="0" fontId="71" fillId="0" borderId="0" applyNumberFormat="0" applyFill="0" applyBorder="0" applyAlignment="0" applyProtection="0"/>
    <xf numFmtId="0" fontId="3" fillId="0" borderId="0"/>
    <xf numFmtId="0" fontId="75" fillId="31" borderId="0" applyNumberFormat="0" applyBorder="0" applyAlignment="0" applyProtection="0"/>
    <xf numFmtId="43" fontId="1" fillId="0" borderId="0" applyFont="0" applyFill="0" applyBorder="0" applyAlignment="0" applyProtection="0"/>
  </cellStyleXfs>
  <cellXfs count="2473">
    <xf numFmtId="0" fontId="0" fillId="0" borderId="0" xfId="0"/>
    <xf numFmtId="42" fontId="13" fillId="0" borderId="68" xfId="0" applyNumberFormat="1" applyFont="1" applyBorder="1" applyAlignment="1" applyProtection="1">
      <alignment vertical="center"/>
      <protection locked="0"/>
    </xf>
    <xf numFmtId="42" fontId="13" fillId="0" borderId="44" xfId="0" applyNumberFormat="1" applyFont="1" applyBorder="1" applyAlignment="1" applyProtection="1">
      <alignment vertical="center"/>
      <protection locked="0"/>
    </xf>
    <xf numFmtId="0" fontId="3" fillId="0" borderId="0" xfId="0" applyFont="1"/>
    <xf numFmtId="0" fontId="9" fillId="14" borderId="130" xfId="0" applyFont="1" applyFill="1" applyBorder="1" applyAlignment="1">
      <alignment vertical="center" wrapText="1"/>
    </xf>
    <xf numFmtId="0" fontId="5" fillId="14" borderId="130" xfId="0" applyFont="1" applyFill="1" applyBorder="1" applyAlignment="1">
      <alignment vertical="center" wrapText="1"/>
    </xf>
    <xf numFmtId="0" fontId="9" fillId="14" borderId="131" xfId="0" applyFont="1" applyFill="1" applyBorder="1" applyAlignment="1">
      <alignment vertical="center" wrapText="1"/>
    </xf>
    <xf numFmtId="0" fontId="13" fillId="5" borderId="175" xfId="0" applyFont="1" applyFill="1" applyBorder="1" applyAlignment="1" applyProtection="1">
      <alignment horizontal="center" vertical="center" wrapText="1"/>
      <protection locked="0"/>
    </xf>
    <xf numFmtId="0" fontId="13" fillId="5" borderId="176" xfId="0" applyFont="1" applyFill="1" applyBorder="1" applyAlignment="1" applyProtection="1">
      <alignment horizontal="center" vertical="center" wrapText="1"/>
      <protection locked="0"/>
    </xf>
    <xf numFmtId="0" fontId="0" fillId="0" borderId="70" xfId="0" applyBorder="1"/>
    <xf numFmtId="0" fontId="13" fillId="0" borderId="27" xfId="0" applyFont="1" applyBorder="1" applyAlignment="1" applyProtection="1">
      <alignment horizontal="left"/>
      <protection locked="0"/>
    </xf>
    <xf numFmtId="0" fontId="13" fillId="0" borderId="49" xfId="0" applyFont="1" applyBorder="1" applyProtection="1">
      <protection locked="0"/>
    </xf>
    <xf numFmtId="0" fontId="13" fillId="0" borderId="49" xfId="0" applyFont="1" applyBorder="1" applyAlignment="1" applyProtection="1">
      <alignment horizontal="center" vertical="center"/>
      <protection locked="0"/>
    </xf>
    <xf numFmtId="0" fontId="0" fillId="0" borderId="0" xfId="0" applyProtection="1">
      <protection locked="0"/>
    </xf>
    <xf numFmtId="44" fontId="0" fillId="0" borderId="0" xfId="0" applyNumberFormat="1" applyProtection="1">
      <protection locked="0"/>
    </xf>
    <xf numFmtId="0" fontId="3" fillId="0" borderId="112" xfId="0" applyFont="1" applyBorder="1" applyProtection="1">
      <protection locked="0"/>
    </xf>
    <xf numFmtId="0" fontId="3" fillId="0" borderId="96" xfId="0" applyFont="1" applyBorder="1" applyProtection="1">
      <protection locked="0"/>
    </xf>
    <xf numFmtId="0" fontId="42" fillId="0" borderId="0" xfId="0" applyFont="1" applyProtection="1">
      <protection locked="0"/>
    </xf>
    <xf numFmtId="0" fontId="13" fillId="0" borderId="0" xfId="0" applyFont="1" applyAlignment="1" applyProtection="1">
      <alignment wrapText="1"/>
      <protection locked="0"/>
    </xf>
    <xf numFmtId="0" fontId="13" fillId="0" borderId="0" xfId="0" applyFont="1" applyProtection="1">
      <protection locked="0"/>
    </xf>
    <xf numFmtId="0" fontId="13" fillId="0" borderId="146" xfId="0" applyFont="1" applyBorder="1" applyProtection="1">
      <protection locked="0"/>
    </xf>
    <xf numFmtId="0" fontId="13" fillId="0" borderId="107" xfId="0" applyFont="1" applyBorder="1" applyProtection="1">
      <protection locked="0"/>
    </xf>
    <xf numFmtId="0" fontId="13" fillId="0" borderId="22" xfId="0" applyFont="1" applyBorder="1" applyProtection="1">
      <protection locked="0"/>
    </xf>
    <xf numFmtId="0" fontId="13" fillId="0" borderId="147" xfId="0" applyFont="1" applyBorder="1" applyProtection="1">
      <protection locked="0"/>
    </xf>
    <xf numFmtId="0" fontId="13" fillId="0" borderId="19" xfId="0" applyFont="1" applyBorder="1" applyAlignment="1" applyProtection="1">
      <alignment horizontal="center" vertical="center" wrapText="1"/>
      <protection locked="0"/>
    </xf>
    <xf numFmtId="0" fontId="13" fillId="0" borderId="174" xfId="0" applyFont="1" applyBorder="1" applyAlignment="1" applyProtection="1">
      <alignment horizontal="center" vertical="center" wrapText="1"/>
      <protection locked="0"/>
    </xf>
    <xf numFmtId="0" fontId="13" fillId="0" borderId="160" xfId="0" applyFont="1" applyBorder="1" applyAlignment="1" applyProtection="1">
      <alignment horizontal="center" vertical="center" wrapText="1"/>
      <protection locked="0"/>
    </xf>
    <xf numFmtId="0" fontId="13" fillId="0" borderId="49" xfId="0" applyFont="1" applyBorder="1" applyAlignment="1" applyProtection="1">
      <alignment vertical="top" wrapText="1"/>
      <protection locked="0"/>
    </xf>
    <xf numFmtId="0" fontId="13" fillId="0" borderId="203" xfId="0" applyFont="1" applyBorder="1" applyAlignment="1" applyProtection="1">
      <alignment vertical="center"/>
      <protection locked="0"/>
    </xf>
    <xf numFmtId="1" fontId="13" fillId="0" borderId="204" xfId="0" applyNumberFormat="1" applyFont="1" applyBorder="1" applyProtection="1">
      <protection locked="0"/>
    </xf>
    <xf numFmtId="0" fontId="13" fillId="0" borderId="204" xfId="0" applyFont="1" applyBorder="1" applyProtection="1">
      <protection locked="0"/>
    </xf>
    <xf numFmtId="0" fontId="13" fillId="0" borderId="207" xfId="0" applyFont="1" applyBorder="1" applyAlignment="1" applyProtection="1">
      <alignment vertical="center"/>
      <protection locked="0"/>
    </xf>
    <xf numFmtId="1" fontId="13" fillId="0" borderId="208" xfId="0" applyNumberFormat="1" applyFont="1" applyBorder="1" applyProtection="1">
      <protection locked="0"/>
    </xf>
    <xf numFmtId="0" fontId="13" fillId="0" borderId="208" xfId="0" applyFont="1" applyBorder="1" applyProtection="1">
      <protection locked="0"/>
    </xf>
    <xf numFmtId="0" fontId="13" fillId="0" borderId="203" xfId="0" applyFont="1" applyBorder="1" applyProtection="1">
      <protection locked="0"/>
    </xf>
    <xf numFmtId="166" fontId="13" fillId="0" borderId="203" xfId="0" applyNumberFormat="1" applyFont="1" applyBorder="1" applyProtection="1">
      <protection locked="0"/>
    </xf>
    <xf numFmtId="0" fontId="13" fillId="0" borderId="222" xfId="0" applyFont="1" applyBorder="1" applyProtection="1">
      <protection locked="0"/>
    </xf>
    <xf numFmtId="0" fontId="13" fillId="0" borderId="207" xfId="0" applyFont="1" applyBorder="1" applyProtection="1">
      <protection locked="0"/>
    </xf>
    <xf numFmtId="166" fontId="13" fillId="0" borderId="207" xfId="0" applyNumberFormat="1" applyFont="1" applyBorder="1" applyProtection="1">
      <protection locked="0"/>
    </xf>
    <xf numFmtId="0" fontId="13" fillId="0" borderId="224" xfId="0" applyFont="1" applyBorder="1" applyProtection="1">
      <protection locked="0"/>
    </xf>
    <xf numFmtId="0" fontId="13" fillId="0" borderId="226" xfId="0" applyFont="1" applyBorder="1" applyProtection="1">
      <protection locked="0"/>
    </xf>
    <xf numFmtId="0" fontId="13" fillId="0" borderId="228" xfId="0" applyFont="1" applyBorder="1" applyProtection="1">
      <protection locked="0"/>
    </xf>
    <xf numFmtId="0" fontId="13" fillId="0" borderId="231" xfId="0" applyFont="1" applyBorder="1" applyProtection="1">
      <protection locked="0"/>
    </xf>
    <xf numFmtId="0" fontId="13" fillId="0" borderId="232" xfId="0" applyFont="1" applyBorder="1" applyProtection="1">
      <protection locked="0"/>
    </xf>
    <xf numFmtId="0" fontId="13" fillId="0" borderId="233" xfId="0" applyFont="1" applyBorder="1" applyProtection="1">
      <protection locked="0"/>
    </xf>
    <xf numFmtId="0" fontId="13" fillId="0" borderId="234" xfId="0" applyFont="1" applyBorder="1" applyProtection="1">
      <protection locked="0"/>
    </xf>
    <xf numFmtId="0" fontId="13" fillId="0" borderId="235" xfId="0" applyFont="1" applyBorder="1" applyProtection="1">
      <protection locked="0"/>
    </xf>
    <xf numFmtId="0" fontId="13" fillId="0" borderId="236" xfId="0" applyFont="1" applyBorder="1" applyProtection="1">
      <protection locked="0"/>
    </xf>
    <xf numFmtId="0" fontId="13" fillId="0" borderId="71" xfId="0" applyFont="1" applyBorder="1" applyAlignment="1">
      <alignment vertical="center"/>
    </xf>
    <xf numFmtId="0" fontId="13" fillId="0" borderId="4" xfId="0" applyFont="1" applyBorder="1" applyAlignment="1">
      <alignment vertical="center"/>
    </xf>
    <xf numFmtId="0" fontId="0" fillId="0" borderId="4" xfId="0" applyBorder="1"/>
    <xf numFmtId="0" fontId="0" fillId="0" borderId="71" xfId="0" applyBorder="1"/>
    <xf numFmtId="9" fontId="0" fillId="0" borderId="71" xfId="0" applyNumberFormat="1" applyBorder="1"/>
    <xf numFmtId="9" fontId="0" fillId="0" borderId="4" xfId="0" applyNumberFormat="1" applyBorder="1"/>
    <xf numFmtId="1" fontId="7" fillId="0" borderId="234" xfId="0" applyNumberFormat="1" applyFont="1" applyBorder="1" applyProtection="1">
      <protection locked="0"/>
    </xf>
    <xf numFmtId="42" fontId="7" fillId="0" borderId="234" xfId="0" applyNumberFormat="1" applyFont="1" applyBorder="1" applyProtection="1">
      <protection locked="0"/>
    </xf>
    <xf numFmtId="1" fontId="7" fillId="0" borderId="268" xfId="0" applyNumberFormat="1" applyFont="1" applyBorder="1" applyProtection="1">
      <protection locked="0"/>
    </xf>
    <xf numFmtId="0" fontId="13" fillId="0" borderId="323" xfId="0" applyFont="1" applyBorder="1" applyAlignment="1" applyProtection="1">
      <alignment horizontal="center" wrapText="1"/>
      <protection locked="0"/>
    </xf>
    <xf numFmtId="9" fontId="13" fillId="0" borderId="323" xfId="0" applyNumberFormat="1" applyFont="1" applyBorder="1" applyAlignment="1" applyProtection="1">
      <alignment horizontal="right" wrapText="1"/>
      <protection locked="0"/>
    </xf>
    <xf numFmtId="0" fontId="13" fillId="0" borderId="283" xfId="0" applyFont="1" applyBorder="1" applyAlignment="1" applyProtection="1">
      <alignment horizontal="center"/>
      <protection locked="0"/>
    </xf>
    <xf numFmtId="9" fontId="13" fillId="0" borderId="283" xfId="0" applyNumberFormat="1" applyFont="1" applyBorder="1" applyAlignment="1" applyProtection="1">
      <alignment horizontal="right" wrapText="1"/>
      <protection locked="0"/>
    </xf>
    <xf numFmtId="3" fontId="14" fillId="0" borderId="274" xfId="0" applyNumberFormat="1" applyFont="1" applyBorder="1" applyAlignment="1" applyProtection="1">
      <alignment vertical="center"/>
      <protection locked="0"/>
    </xf>
    <xf numFmtId="3" fontId="12" fillId="0" borderId="340" xfId="0" applyNumberFormat="1" applyFont="1" applyBorder="1" applyAlignment="1" applyProtection="1">
      <alignment vertical="center"/>
      <protection locked="0"/>
    </xf>
    <xf numFmtId="3" fontId="12" fillId="0" borderId="247" xfId="0" applyNumberFormat="1" applyFont="1" applyBorder="1" applyAlignment="1" applyProtection="1">
      <alignment vertical="center"/>
      <protection locked="0"/>
    </xf>
    <xf numFmtId="3" fontId="12" fillId="0" borderId="210" xfId="0" applyNumberFormat="1" applyFont="1" applyBorder="1" applyAlignment="1" applyProtection="1">
      <alignment vertical="center" wrapText="1"/>
      <protection locked="0"/>
    </xf>
    <xf numFmtId="3" fontId="12" fillId="0" borderId="242" xfId="0" applyNumberFormat="1" applyFont="1" applyBorder="1" applyAlignment="1" applyProtection="1">
      <alignment vertical="center" wrapText="1"/>
      <protection locked="0"/>
    </xf>
    <xf numFmtId="3" fontId="12" fillId="0" borderId="243" xfId="0" applyNumberFormat="1" applyFont="1" applyBorder="1" applyAlignment="1" applyProtection="1">
      <alignment vertical="center" wrapText="1"/>
      <protection locked="0"/>
    </xf>
    <xf numFmtId="3" fontId="12" fillId="0" borderId="234" xfId="0" applyNumberFormat="1" applyFont="1" applyBorder="1" applyAlignment="1" applyProtection="1">
      <alignment vertical="center" wrapText="1"/>
      <protection locked="0"/>
    </xf>
    <xf numFmtId="3" fontId="12" fillId="0" borderId="342" xfId="0" applyNumberFormat="1" applyFont="1" applyBorder="1" applyAlignment="1" applyProtection="1">
      <alignment vertical="center"/>
      <protection locked="0"/>
    </xf>
    <xf numFmtId="3" fontId="12" fillId="0" borderId="234" xfId="0" applyNumberFormat="1" applyFont="1" applyBorder="1" applyAlignment="1" applyProtection="1">
      <alignment vertical="center"/>
      <protection locked="0"/>
    </xf>
    <xf numFmtId="3" fontId="12" fillId="0" borderId="210" xfId="0" applyNumberFormat="1" applyFont="1" applyBorder="1" applyAlignment="1" applyProtection="1">
      <alignment vertical="center"/>
      <protection locked="0"/>
    </xf>
    <xf numFmtId="3" fontId="12" fillId="0" borderId="242" xfId="0" applyNumberFormat="1" applyFont="1" applyBorder="1" applyAlignment="1" applyProtection="1">
      <alignment vertical="center"/>
      <protection locked="0"/>
    </xf>
    <xf numFmtId="3" fontId="12" fillId="0" borderId="243" xfId="0" applyNumberFormat="1" applyFont="1" applyBorder="1" applyAlignment="1" applyProtection="1">
      <alignment vertical="center"/>
      <protection locked="0"/>
    </xf>
    <xf numFmtId="3" fontId="12" fillId="0" borderId="214" xfId="0" applyNumberFormat="1" applyFont="1" applyBorder="1" applyAlignment="1" applyProtection="1">
      <alignment vertical="center" wrapText="1"/>
      <protection locked="0"/>
    </xf>
    <xf numFmtId="3" fontId="12" fillId="0" borderId="249" xfId="0" applyNumberFormat="1" applyFont="1" applyBorder="1" applyAlignment="1" applyProtection="1">
      <alignment vertical="center" wrapText="1"/>
      <protection locked="0"/>
    </xf>
    <xf numFmtId="3" fontId="12" fillId="0" borderId="250" xfId="0" applyNumberFormat="1" applyFont="1" applyBorder="1" applyAlignment="1" applyProtection="1">
      <alignment vertical="center" wrapText="1"/>
      <protection locked="0"/>
    </xf>
    <xf numFmtId="3" fontId="12" fillId="0" borderId="251" xfId="0" applyNumberFormat="1" applyFont="1" applyBorder="1" applyAlignment="1" applyProtection="1">
      <alignment vertical="center" wrapText="1"/>
      <protection locked="0"/>
    </xf>
    <xf numFmtId="3" fontId="12" fillId="0" borderId="344" xfId="0" applyNumberFormat="1" applyFont="1" applyBorder="1" applyAlignment="1" applyProtection="1">
      <alignment vertical="center"/>
      <protection locked="0"/>
    </xf>
    <xf numFmtId="3" fontId="12" fillId="0" borderId="251" xfId="0" applyNumberFormat="1" applyFont="1" applyBorder="1" applyAlignment="1" applyProtection="1">
      <alignment vertical="center"/>
      <protection locked="0"/>
    </xf>
    <xf numFmtId="44" fontId="3" fillId="3" borderId="348" xfId="0" applyNumberFormat="1" applyFont="1" applyFill="1" applyBorder="1" applyProtection="1">
      <protection locked="0"/>
    </xf>
    <xf numFmtId="0" fontId="3" fillId="3" borderId="349" xfId="0" applyFont="1" applyFill="1" applyBorder="1" applyProtection="1">
      <protection locked="0"/>
    </xf>
    <xf numFmtId="44" fontId="3" fillId="3" borderId="207" xfId="0" applyNumberFormat="1" applyFont="1" applyFill="1" applyBorder="1" applyProtection="1">
      <protection locked="0"/>
    </xf>
    <xf numFmtId="0" fontId="3" fillId="3" borderId="208" xfId="0" applyFont="1" applyFill="1" applyBorder="1" applyProtection="1">
      <protection locked="0"/>
    </xf>
    <xf numFmtId="0" fontId="3" fillId="3" borderId="350" xfId="0" applyFont="1" applyFill="1" applyBorder="1" applyProtection="1">
      <protection locked="0"/>
    </xf>
    <xf numFmtId="44" fontId="3" fillId="3" borderId="287" xfId="0" applyNumberFormat="1" applyFont="1" applyFill="1" applyBorder="1" applyProtection="1">
      <protection locked="0"/>
    </xf>
    <xf numFmtId="0" fontId="3" fillId="0" borderId="240" xfId="0" applyFont="1" applyBorder="1" applyAlignment="1" applyProtection="1">
      <alignment vertical="center"/>
      <protection locked="0"/>
    </xf>
    <xf numFmtId="0" fontId="3" fillId="0" borderId="243" xfId="0" applyFont="1" applyBorder="1" applyAlignment="1" applyProtection="1">
      <alignment vertical="center"/>
      <protection locked="0"/>
    </xf>
    <xf numFmtId="14" fontId="3" fillId="0" borderId="243" xfId="0" applyNumberFormat="1" applyFont="1" applyBorder="1" applyAlignment="1" applyProtection="1">
      <alignment vertical="center"/>
      <protection locked="0"/>
    </xf>
    <xf numFmtId="42" fontId="20" fillId="0" borderId="354" xfId="0" applyNumberFormat="1" applyFont="1" applyBorder="1" applyAlignment="1" applyProtection="1">
      <alignment vertical="center"/>
      <protection locked="0"/>
    </xf>
    <xf numFmtId="42" fontId="20" fillId="0" borderId="204" xfId="0" applyNumberFormat="1" applyFont="1" applyBorder="1" applyAlignment="1" applyProtection="1">
      <alignment vertical="center"/>
      <protection locked="0"/>
    </xf>
    <xf numFmtId="42" fontId="20" fillId="0" borderId="333" xfId="0" applyNumberFormat="1" applyFont="1" applyBorder="1" applyAlignment="1" applyProtection="1">
      <alignment vertical="center"/>
      <protection locked="0"/>
    </xf>
    <xf numFmtId="42" fontId="20" fillId="0" borderId="208" xfId="0" applyNumberFormat="1" applyFont="1" applyBorder="1" applyAlignment="1" applyProtection="1">
      <alignment vertical="center"/>
      <protection locked="0"/>
    </xf>
    <xf numFmtId="42" fontId="20" fillId="0" borderId="276" xfId="0" applyNumberFormat="1" applyFont="1" applyBorder="1" applyAlignment="1" applyProtection="1">
      <alignment vertical="center" wrapText="1"/>
      <protection locked="0"/>
    </xf>
    <xf numFmtId="42" fontId="20" fillId="0" borderId="356" xfId="0" applyNumberFormat="1" applyFont="1" applyBorder="1" applyAlignment="1" applyProtection="1">
      <alignment vertical="center" wrapText="1"/>
      <protection locked="0"/>
    </xf>
    <xf numFmtId="42" fontId="20" fillId="0" borderId="236" xfId="0" applyNumberFormat="1" applyFont="1" applyBorder="1" applyAlignment="1" applyProtection="1">
      <alignment vertical="center"/>
      <protection locked="0"/>
    </xf>
    <xf numFmtId="42" fontId="20" fillId="0" borderId="357" xfId="0" applyNumberFormat="1" applyFont="1" applyBorder="1" applyAlignment="1" applyProtection="1">
      <alignment vertical="center" wrapText="1"/>
      <protection locked="0"/>
    </xf>
    <xf numFmtId="42" fontId="20" fillId="0" borderId="231" xfId="0" applyNumberFormat="1" applyFont="1" applyBorder="1" applyAlignment="1" applyProtection="1">
      <alignment vertical="center"/>
      <protection locked="0"/>
    </xf>
    <xf numFmtId="42" fontId="20" fillId="0" borderId="234" xfId="0" applyNumberFormat="1" applyFont="1" applyBorder="1" applyAlignment="1" applyProtection="1">
      <alignment vertical="center"/>
      <protection locked="0"/>
    </xf>
    <xf numFmtId="42" fontId="20" fillId="0" borderId="276" xfId="0" applyNumberFormat="1" applyFont="1" applyBorder="1" applyAlignment="1" applyProtection="1">
      <alignment vertical="center"/>
      <protection locked="0"/>
    </xf>
    <xf numFmtId="42" fontId="20" fillId="0" borderId="337" xfId="0" applyNumberFormat="1" applyFont="1" applyBorder="1" applyAlignment="1" applyProtection="1">
      <alignment vertical="center"/>
      <protection locked="0"/>
    </xf>
    <xf numFmtId="42" fontId="20" fillId="0" borderId="357" xfId="0" applyNumberFormat="1" applyFont="1" applyBorder="1" applyAlignment="1" applyProtection="1">
      <alignment vertical="center"/>
      <protection locked="0"/>
    </xf>
    <xf numFmtId="42" fontId="20" fillId="0" borderId="333" xfId="0" applyNumberFormat="1" applyFont="1" applyBorder="1" applyAlignment="1" applyProtection="1">
      <alignment vertical="center" wrapText="1"/>
      <protection locked="0"/>
    </xf>
    <xf numFmtId="42" fontId="20" fillId="0" borderId="234" xfId="0" applyNumberFormat="1" applyFont="1" applyBorder="1" applyAlignment="1" applyProtection="1">
      <alignment vertical="center" wrapText="1"/>
      <protection locked="0"/>
    </xf>
    <xf numFmtId="42" fontId="20" fillId="0" borderId="337" xfId="0" applyNumberFormat="1" applyFont="1" applyBorder="1" applyAlignment="1" applyProtection="1">
      <alignment vertical="center" wrapText="1"/>
      <protection locked="0"/>
    </xf>
    <xf numFmtId="42" fontId="20" fillId="0" borderId="236" xfId="0" applyNumberFormat="1" applyFont="1" applyBorder="1" applyAlignment="1" applyProtection="1">
      <alignment vertical="center" wrapText="1"/>
      <protection locked="0"/>
    </xf>
    <xf numFmtId="42" fontId="13" fillId="0" borderId="359" xfId="0" applyNumberFormat="1" applyFont="1" applyBorder="1" applyAlignment="1" applyProtection="1">
      <alignment vertical="center"/>
      <protection locked="0"/>
    </xf>
    <xf numFmtId="42" fontId="13" fillId="0" borderId="333" xfId="0" applyNumberFormat="1" applyFont="1" applyBorder="1" applyAlignment="1" applyProtection="1">
      <alignment vertical="center"/>
      <protection locked="0"/>
    </xf>
    <xf numFmtId="42" fontId="13" fillId="0" borderId="276" xfId="0" applyNumberFormat="1" applyFont="1" applyBorder="1" applyAlignment="1" applyProtection="1">
      <alignment vertical="center" wrapText="1"/>
      <protection locked="0"/>
    </xf>
    <xf numFmtId="42" fontId="13" fillId="0" borderId="354" xfId="0" applyNumberFormat="1" applyFont="1" applyBorder="1" applyAlignment="1" applyProtection="1">
      <alignment vertical="center"/>
      <protection locked="0"/>
    </xf>
    <xf numFmtId="42" fontId="13" fillId="0" borderId="294" xfId="0" applyNumberFormat="1" applyFont="1" applyBorder="1" applyAlignment="1" applyProtection="1">
      <alignment vertical="center"/>
      <protection locked="0"/>
    </xf>
    <xf numFmtId="42" fontId="13" fillId="0" borderId="236" xfId="0" applyNumberFormat="1" applyFont="1" applyBorder="1" applyAlignment="1" applyProtection="1">
      <alignment vertical="center"/>
      <protection locked="0"/>
    </xf>
    <xf numFmtId="42" fontId="13" fillId="0" borderId="360" xfId="0" applyNumberFormat="1" applyFont="1" applyBorder="1" applyAlignment="1" applyProtection="1">
      <alignment vertical="center"/>
      <protection locked="0"/>
    </xf>
    <xf numFmtId="42" fontId="13" fillId="0" borderId="271" xfId="0" applyNumberFormat="1" applyFont="1" applyBorder="1" applyAlignment="1" applyProtection="1">
      <alignment vertical="center"/>
      <protection locked="0"/>
    </xf>
    <xf numFmtId="42" fontId="13" fillId="0" borderId="269" xfId="0" applyNumberFormat="1" applyFont="1" applyBorder="1" applyAlignment="1" applyProtection="1">
      <alignment vertical="center"/>
      <protection locked="0"/>
    </xf>
    <xf numFmtId="42" fontId="13" fillId="0" borderId="276" xfId="0" applyNumberFormat="1" applyFont="1" applyBorder="1" applyAlignment="1" applyProtection="1">
      <alignment vertical="center"/>
      <protection locked="0"/>
    </xf>
    <xf numFmtId="42" fontId="13" fillId="0" borderId="357" xfId="0" applyNumberFormat="1" applyFont="1" applyBorder="1" applyAlignment="1" applyProtection="1">
      <alignment vertical="center" wrapText="1"/>
      <protection locked="0"/>
    </xf>
    <xf numFmtId="42" fontId="13" fillId="0" borderId="236" xfId="0" applyNumberFormat="1" applyFont="1" applyBorder="1" applyAlignment="1" applyProtection="1">
      <alignment vertical="center" wrapText="1"/>
      <protection locked="0"/>
    </xf>
    <xf numFmtId="42" fontId="13" fillId="0" borderId="233" xfId="0" applyNumberFormat="1" applyFont="1" applyBorder="1" applyAlignment="1" applyProtection="1">
      <alignment vertical="center"/>
      <protection locked="0"/>
    </xf>
    <xf numFmtId="42" fontId="47" fillId="0" borderId="335" xfId="0" applyNumberFormat="1" applyFont="1" applyBorder="1" applyProtection="1">
      <protection locked="0"/>
    </xf>
    <xf numFmtId="42" fontId="47" fillId="0" borderId="236" xfId="0" applyNumberFormat="1" applyFont="1" applyBorder="1" applyProtection="1">
      <protection locked="0"/>
    </xf>
    <xf numFmtId="42" fontId="47" fillId="0" borderId="361" xfId="0" applyNumberFormat="1" applyFont="1" applyBorder="1" applyProtection="1">
      <protection locked="0"/>
    </xf>
    <xf numFmtId="42" fontId="47" fillId="0" borderId="357" xfId="0" applyNumberFormat="1" applyFont="1" applyBorder="1" applyProtection="1">
      <protection locked="0"/>
    </xf>
    <xf numFmtId="0" fontId="13" fillId="0" borderId="314" xfId="0" applyFont="1" applyBorder="1" applyProtection="1">
      <protection locked="0"/>
    </xf>
    <xf numFmtId="0" fontId="13" fillId="0" borderId="241" xfId="0" applyFont="1" applyBorder="1" applyProtection="1">
      <protection locked="0"/>
    </xf>
    <xf numFmtId="0" fontId="13" fillId="0" borderId="335" xfId="0" applyFont="1" applyBorder="1" applyProtection="1">
      <protection locked="0"/>
    </xf>
    <xf numFmtId="0" fontId="13" fillId="0" borderId="244" xfId="0" applyFont="1" applyBorder="1" applyProtection="1">
      <protection locked="0"/>
    </xf>
    <xf numFmtId="0" fontId="13" fillId="0" borderId="361" xfId="0" applyFont="1" applyBorder="1" applyProtection="1">
      <protection locked="0"/>
    </xf>
    <xf numFmtId="0" fontId="13" fillId="0" borderId="363" xfId="0" applyFont="1" applyBorder="1" applyProtection="1">
      <protection locked="0"/>
    </xf>
    <xf numFmtId="0" fontId="13" fillId="0" borderId="258" xfId="0" applyFont="1" applyBorder="1" applyProtection="1">
      <protection locked="0"/>
    </xf>
    <xf numFmtId="0" fontId="13" fillId="0" borderId="364" xfId="0" applyFont="1" applyBorder="1" applyProtection="1">
      <protection locked="0"/>
    </xf>
    <xf numFmtId="0" fontId="13" fillId="0" borderId="267" xfId="0" applyFont="1" applyBorder="1" applyProtection="1">
      <protection locked="0"/>
    </xf>
    <xf numFmtId="42" fontId="13" fillId="0" borderId="244" xfId="0" applyNumberFormat="1" applyFont="1" applyBorder="1" applyAlignment="1" applyProtection="1">
      <alignment vertical="center"/>
      <protection locked="0"/>
    </xf>
    <xf numFmtId="0" fontId="13" fillId="0" borderId="215" xfId="0" applyFont="1" applyBorder="1" applyProtection="1">
      <protection locked="0"/>
    </xf>
    <xf numFmtId="0" fontId="13" fillId="0" borderId="320" xfId="0" applyFont="1" applyBorder="1" applyProtection="1">
      <protection locked="0"/>
    </xf>
    <xf numFmtId="0" fontId="13" fillId="5" borderId="239" xfId="0" applyFont="1" applyFill="1" applyBorder="1" applyAlignment="1" applyProtection="1">
      <alignment horizontal="center" wrapText="1"/>
      <protection locked="0"/>
    </xf>
    <xf numFmtId="0" fontId="13" fillId="5" borderId="367" xfId="0" applyFont="1" applyFill="1" applyBorder="1" applyAlignment="1" applyProtection="1">
      <alignment horizontal="center" wrapText="1"/>
      <protection locked="0"/>
    </xf>
    <xf numFmtId="0" fontId="13" fillId="0" borderId="323" xfId="0" applyFont="1" applyBorder="1" applyAlignment="1" applyProtection="1">
      <alignment horizontal="left" wrapText="1"/>
      <protection locked="0"/>
    </xf>
    <xf numFmtId="49" fontId="13" fillId="0" borderId="323" xfId="0" applyNumberFormat="1" applyFont="1" applyBorder="1" applyAlignment="1" applyProtection="1">
      <alignment horizontal="center" wrapText="1"/>
      <protection locked="0"/>
    </xf>
    <xf numFmtId="49" fontId="13" fillId="0" borderId="294" xfId="0" applyNumberFormat="1" applyFont="1" applyBorder="1" applyAlignment="1" applyProtection="1">
      <alignment horizontal="center" wrapText="1"/>
      <protection locked="0"/>
    </xf>
    <xf numFmtId="0" fontId="13" fillId="5" borderId="242" xfId="0" applyFont="1" applyFill="1" applyBorder="1" applyAlignment="1" applyProtection="1">
      <alignment horizontal="center" wrapText="1"/>
      <protection locked="0"/>
    </xf>
    <xf numFmtId="0" fontId="13" fillId="5" borderId="368" xfId="0" applyFont="1" applyFill="1" applyBorder="1" applyAlignment="1" applyProtection="1">
      <alignment horizontal="center" wrapText="1"/>
      <protection locked="0"/>
    </xf>
    <xf numFmtId="0" fontId="13" fillId="0" borderId="283" xfId="0" applyFont="1" applyBorder="1" applyAlignment="1" applyProtection="1">
      <alignment horizontal="center" wrapText="1"/>
      <protection locked="0"/>
    </xf>
    <xf numFmtId="0" fontId="13" fillId="0" borderId="283" xfId="0" applyFont="1" applyBorder="1" applyAlignment="1" applyProtection="1">
      <alignment horizontal="left" wrapText="1"/>
      <protection locked="0"/>
    </xf>
    <xf numFmtId="49" fontId="13" fillId="0" borderId="283" xfId="0" applyNumberFormat="1" applyFont="1" applyBorder="1" applyAlignment="1" applyProtection="1">
      <alignment horizontal="center" wrapText="1"/>
      <protection locked="0"/>
    </xf>
    <xf numFmtId="49" fontId="13" fillId="0" borderId="284" xfId="0" applyNumberFormat="1" applyFont="1" applyBorder="1" applyAlignment="1" applyProtection="1">
      <alignment horizontal="center" wrapText="1"/>
      <protection locked="0"/>
    </xf>
    <xf numFmtId="0" fontId="13" fillId="0" borderId="323" xfId="0" applyFont="1" applyBorder="1" applyAlignment="1" applyProtection="1">
      <alignment wrapText="1"/>
      <protection locked="0"/>
    </xf>
    <xf numFmtId="0" fontId="13" fillId="0" borderId="283" xfId="0" applyFont="1" applyBorder="1" applyAlignment="1" applyProtection="1">
      <alignment wrapText="1"/>
      <protection locked="0"/>
    </xf>
    <xf numFmtId="0" fontId="13" fillId="5" borderId="203" xfId="0" applyFont="1" applyFill="1" applyBorder="1" applyAlignment="1" applyProtection="1">
      <alignment wrapText="1"/>
      <protection locked="0"/>
    </xf>
    <xf numFmtId="0" fontId="13" fillId="5" borderId="207" xfId="0" applyFont="1" applyFill="1" applyBorder="1" applyAlignment="1" applyProtection="1">
      <alignment wrapText="1"/>
      <protection locked="0"/>
    </xf>
    <xf numFmtId="0" fontId="13" fillId="5" borderId="203" xfId="0" applyFont="1" applyFill="1" applyBorder="1" applyAlignment="1" applyProtection="1">
      <alignment horizontal="left"/>
      <protection locked="0"/>
    </xf>
    <xf numFmtId="0" fontId="13" fillId="5" borderId="207" xfId="0" applyFont="1" applyFill="1" applyBorder="1" applyAlignment="1" applyProtection="1">
      <alignment horizontal="left"/>
      <protection locked="0"/>
    </xf>
    <xf numFmtId="0" fontId="13" fillId="0" borderId="242" xfId="0" applyFont="1" applyBorder="1" applyProtection="1">
      <protection locked="0"/>
    </xf>
    <xf numFmtId="0" fontId="13" fillId="0" borderId="243" xfId="0" applyFont="1" applyBorder="1" applyAlignment="1" applyProtection="1">
      <alignment horizontal="center" wrapText="1"/>
      <protection locked="0"/>
    </xf>
    <xf numFmtId="0" fontId="13" fillId="0" borderId="369" xfId="0" applyFont="1" applyBorder="1" applyAlignment="1" applyProtection="1">
      <alignment horizontal="center" wrapText="1"/>
      <protection locked="0"/>
    </xf>
    <xf numFmtId="49" fontId="13" fillId="0" borderId="293" xfId="0" applyNumberFormat="1" applyFont="1" applyBorder="1" applyAlignment="1" applyProtection="1">
      <alignment horizontal="center" wrapText="1"/>
      <protection locked="0"/>
    </xf>
    <xf numFmtId="0" fontId="13" fillId="0" borderId="370" xfId="0" applyFont="1" applyBorder="1" applyAlignment="1" applyProtection="1">
      <alignment horizontal="center" wrapText="1"/>
      <protection locked="0"/>
    </xf>
    <xf numFmtId="49" fontId="13" fillId="0" borderId="298" xfId="0" applyNumberFormat="1" applyFont="1" applyBorder="1" applyAlignment="1" applyProtection="1">
      <alignment horizontal="center" wrapText="1"/>
      <protection locked="0"/>
    </xf>
    <xf numFmtId="49" fontId="13" fillId="0" borderId="293" xfId="0" applyNumberFormat="1" applyFont="1" applyBorder="1" applyAlignment="1" applyProtection="1">
      <alignment horizontal="left" wrapText="1"/>
      <protection locked="0"/>
    </xf>
    <xf numFmtId="49" fontId="13" fillId="0" borderId="298" xfId="0" applyNumberFormat="1" applyFont="1" applyBorder="1" applyAlignment="1" applyProtection="1">
      <alignment horizontal="left" wrapText="1"/>
      <protection locked="0"/>
    </xf>
    <xf numFmtId="49" fontId="13" fillId="0" borderId="323" xfId="0" applyNumberFormat="1" applyFont="1" applyBorder="1" applyAlignment="1" applyProtection="1">
      <alignment horizontal="left" wrapText="1"/>
      <protection locked="0"/>
    </xf>
    <xf numFmtId="49" fontId="13" fillId="0" borderId="283" xfId="0" applyNumberFormat="1" applyFont="1" applyBorder="1" applyAlignment="1" applyProtection="1">
      <alignment horizontal="left" wrapText="1"/>
      <protection locked="0"/>
    </xf>
    <xf numFmtId="49" fontId="13" fillId="0" borderId="204" xfId="0" applyNumberFormat="1" applyFont="1" applyBorder="1" applyAlignment="1" applyProtection="1">
      <alignment horizontal="center" wrapText="1"/>
      <protection locked="0"/>
    </xf>
    <xf numFmtId="49" fontId="13" fillId="0" borderId="208" xfId="0" applyNumberFormat="1" applyFont="1" applyBorder="1" applyAlignment="1" applyProtection="1">
      <alignment horizontal="center" wrapText="1"/>
      <protection locked="0"/>
    </xf>
    <xf numFmtId="0" fontId="0" fillId="0" borderId="18" xfId="0" applyBorder="1"/>
    <xf numFmtId="0" fontId="13" fillId="5" borderId="239" xfId="0" applyFont="1" applyFill="1" applyBorder="1" applyAlignment="1" applyProtection="1">
      <alignment horizontal="left" wrapText="1"/>
      <protection locked="0"/>
    </xf>
    <xf numFmtId="0" fontId="13" fillId="5" borderId="367" xfId="0" applyFont="1" applyFill="1" applyBorder="1" applyAlignment="1" applyProtection="1">
      <alignment horizontal="left" wrapText="1"/>
      <protection locked="0"/>
    </xf>
    <xf numFmtId="0" fontId="13" fillId="5" borderId="242" xfId="0" applyFont="1" applyFill="1" applyBorder="1" applyAlignment="1" applyProtection="1">
      <alignment horizontal="left" wrapText="1"/>
      <protection locked="0"/>
    </xf>
    <xf numFmtId="0" fontId="13" fillId="5" borderId="368" xfId="0" applyFont="1" applyFill="1" applyBorder="1" applyAlignment="1" applyProtection="1">
      <alignment horizontal="left" wrapText="1"/>
      <protection locked="0"/>
    </xf>
    <xf numFmtId="0" fontId="13" fillId="5" borderId="212" xfId="0" applyFont="1" applyFill="1" applyBorder="1" applyAlignment="1" applyProtection="1">
      <alignment horizontal="left"/>
      <protection locked="0"/>
    </xf>
    <xf numFmtId="0" fontId="13" fillId="5" borderId="249" xfId="0" applyFont="1" applyFill="1" applyBorder="1" applyAlignment="1" applyProtection="1">
      <alignment horizontal="center" wrapText="1"/>
      <protection locked="0"/>
    </xf>
    <xf numFmtId="0" fontId="13" fillId="5" borderId="371" xfId="0" applyFont="1" applyFill="1" applyBorder="1" applyAlignment="1" applyProtection="1">
      <alignment horizontal="center" wrapText="1"/>
      <protection locked="0"/>
    </xf>
    <xf numFmtId="0" fontId="13" fillId="0" borderId="372" xfId="0" applyFont="1" applyBorder="1" applyAlignment="1" applyProtection="1">
      <alignment wrapText="1"/>
      <protection locked="0"/>
    </xf>
    <xf numFmtId="0" fontId="13" fillId="0" borderId="372" xfId="0" applyFont="1" applyBorder="1" applyAlignment="1" applyProtection="1">
      <alignment horizontal="left" wrapText="1"/>
      <protection locked="0"/>
    </xf>
    <xf numFmtId="49" fontId="13" fillId="0" borderId="372" xfId="0" applyNumberFormat="1" applyFont="1" applyBorder="1" applyAlignment="1" applyProtection="1">
      <alignment horizontal="center" wrapText="1"/>
      <protection locked="0"/>
    </xf>
    <xf numFmtId="49" fontId="13" fillId="0" borderId="372" xfId="0" applyNumberFormat="1" applyFont="1" applyBorder="1" applyAlignment="1" applyProtection="1">
      <alignment horizontal="left" wrapText="1"/>
      <protection locked="0"/>
    </xf>
    <xf numFmtId="49" fontId="13" fillId="0" borderId="213" xfId="0" applyNumberFormat="1" applyFont="1" applyBorder="1" applyAlignment="1" applyProtection="1">
      <alignment horizontal="center" wrapText="1"/>
      <protection locked="0"/>
    </xf>
    <xf numFmtId="49" fontId="13" fillId="0" borderId="324" xfId="0" applyNumberFormat="1" applyFont="1" applyBorder="1" applyAlignment="1" applyProtection="1">
      <alignment horizontal="center" wrapText="1"/>
      <protection locked="0"/>
    </xf>
    <xf numFmtId="0" fontId="13" fillId="5" borderId="212" xfId="0" applyFont="1" applyFill="1" applyBorder="1" applyAlignment="1" applyProtection="1">
      <alignment wrapText="1"/>
      <protection locked="0"/>
    </xf>
    <xf numFmtId="0" fontId="13" fillId="5" borderId="249" xfId="0" applyFont="1" applyFill="1" applyBorder="1" applyAlignment="1" applyProtection="1">
      <alignment horizontal="left" wrapText="1"/>
      <protection locked="0"/>
    </xf>
    <xf numFmtId="0" fontId="13" fillId="5" borderId="371" xfId="0" applyFont="1" applyFill="1" applyBorder="1" applyAlignment="1" applyProtection="1">
      <alignment horizontal="left" wrapText="1"/>
      <protection locked="0"/>
    </xf>
    <xf numFmtId="0" fontId="13" fillId="0" borderId="372" xfId="0" applyFont="1" applyBorder="1" applyAlignment="1" applyProtection="1">
      <alignment horizontal="center" wrapText="1"/>
      <protection locked="0"/>
    </xf>
    <xf numFmtId="0" fontId="13" fillId="0" borderId="212" xfId="0" applyFont="1" applyBorder="1" applyProtection="1">
      <protection locked="0"/>
    </xf>
    <xf numFmtId="0" fontId="13" fillId="0" borderId="249" xfId="0" applyFont="1" applyBorder="1" applyProtection="1">
      <protection locked="0"/>
    </xf>
    <xf numFmtId="0" fontId="13" fillId="0" borderId="250" xfId="0" applyFont="1" applyBorder="1" applyAlignment="1" applyProtection="1">
      <alignment horizontal="center" wrapText="1"/>
      <protection locked="0"/>
    </xf>
    <xf numFmtId="0" fontId="3" fillId="0" borderId="243" xfId="0" applyFont="1" applyBorder="1" applyAlignment="1" applyProtection="1">
      <alignment vertical="center" wrapText="1"/>
      <protection locked="0"/>
    </xf>
    <xf numFmtId="0" fontId="62" fillId="0" borderId="71" xfId="0" applyFont="1" applyBorder="1" applyAlignment="1">
      <alignment vertical="center"/>
    </xf>
    <xf numFmtId="0" fontId="13" fillId="0" borderId="368" xfId="0" applyFont="1" applyBorder="1" applyProtection="1">
      <protection locked="0"/>
    </xf>
    <xf numFmtId="0" fontId="36" fillId="0" borderId="207" xfId="0" applyFont="1" applyBorder="1" applyAlignment="1" applyProtection="1">
      <alignment vertical="center" wrapText="1"/>
      <protection locked="0"/>
    </xf>
    <xf numFmtId="0" fontId="36" fillId="0" borderId="212" xfId="0" applyFont="1" applyBorder="1" applyAlignment="1" applyProtection="1">
      <alignment vertical="center" wrapText="1"/>
      <protection locked="0"/>
    </xf>
    <xf numFmtId="0" fontId="13" fillId="0" borderId="236" xfId="0" applyFont="1" applyBorder="1" applyAlignment="1" applyProtection="1">
      <alignment vertical="center"/>
      <protection locked="0"/>
    </xf>
    <xf numFmtId="0" fontId="0" fillId="0" borderId="71" xfId="0" quotePrefix="1" applyBorder="1"/>
    <xf numFmtId="0" fontId="3" fillId="0" borderId="207" xfId="0" applyFont="1" applyBorder="1" applyAlignment="1" applyProtection="1">
      <alignment vertical="center" wrapText="1"/>
      <protection locked="0"/>
    </xf>
    <xf numFmtId="0" fontId="3" fillId="0" borderId="203" xfId="0" applyFont="1" applyBorder="1" applyAlignment="1" applyProtection="1">
      <alignment vertical="center" wrapText="1"/>
      <protection locked="0"/>
    </xf>
    <xf numFmtId="0" fontId="3" fillId="0" borderId="207" xfId="0" applyFont="1" applyBorder="1" applyAlignment="1" applyProtection="1">
      <alignment vertical="center"/>
      <protection locked="0"/>
    </xf>
    <xf numFmtId="0" fontId="44" fillId="0" borderId="0" xfId="0" applyFont="1" applyAlignment="1" applyProtection="1">
      <alignment vertical="top" wrapText="1"/>
      <protection locked="0"/>
    </xf>
    <xf numFmtId="9" fontId="7" fillId="0" borderId="180" xfId="0" applyNumberFormat="1" applyFont="1" applyBorder="1" applyAlignment="1" applyProtection="1">
      <alignment vertical="center"/>
      <protection locked="0"/>
    </xf>
    <xf numFmtId="1" fontId="7" fillId="0" borderId="382" xfId="0" applyNumberFormat="1" applyFont="1" applyBorder="1" applyProtection="1">
      <protection locked="0"/>
    </xf>
    <xf numFmtId="9" fontId="7" fillId="0" borderId="212" xfId="0" applyNumberFormat="1" applyFont="1" applyBorder="1" applyAlignment="1" applyProtection="1">
      <alignment vertical="center"/>
      <protection locked="0"/>
    </xf>
    <xf numFmtId="1" fontId="7" fillId="0" borderId="251" xfId="0" applyNumberFormat="1" applyFont="1" applyBorder="1" applyProtection="1">
      <protection locked="0"/>
    </xf>
    <xf numFmtId="42" fontId="7" fillId="0" borderId="251" xfId="0" applyNumberFormat="1" applyFont="1" applyBorder="1" applyProtection="1">
      <protection locked="0"/>
    </xf>
    <xf numFmtId="9" fontId="7" fillId="0" borderId="207" xfId="0" applyNumberFormat="1" applyFont="1" applyBorder="1" applyAlignment="1" applyProtection="1">
      <alignment vertical="center"/>
      <protection locked="0"/>
    </xf>
    <xf numFmtId="0" fontId="36" fillId="0" borderId="203" xfId="0" applyFont="1" applyBorder="1" applyAlignment="1" applyProtection="1">
      <alignment vertical="center" wrapText="1"/>
      <protection locked="0"/>
    </xf>
    <xf numFmtId="0" fontId="36" fillId="0" borderId="384" xfId="0" applyFont="1" applyBorder="1" applyAlignment="1" applyProtection="1">
      <alignment vertical="center" wrapText="1"/>
      <protection locked="0"/>
    </xf>
    <xf numFmtId="0" fontId="36" fillId="0" borderId="385" xfId="0" applyFont="1" applyBorder="1" applyAlignment="1" applyProtection="1">
      <alignment vertical="center" wrapText="1"/>
      <protection locked="0"/>
    </xf>
    <xf numFmtId="0" fontId="36" fillId="0" borderId="386" xfId="0" applyFont="1" applyBorder="1" applyAlignment="1" applyProtection="1">
      <alignment vertical="center" wrapText="1"/>
      <protection locked="0"/>
    </xf>
    <xf numFmtId="0" fontId="13" fillId="5" borderId="176" xfId="0" applyFont="1" applyFill="1" applyBorder="1" applyAlignment="1" applyProtection="1">
      <alignment horizontal="center" vertical="center"/>
      <protection locked="0"/>
    </xf>
    <xf numFmtId="0" fontId="61" fillId="0" borderId="194" xfId="0" applyFont="1" applyBorder="1" applyAlignment="1">
      <alignment horizontal="center"/>
    </xf>
    <xf numFmtId="0" fontId="62" fillId="0" borderId="4" xfId="0" applyFont="1" applyBorder="1" applyAlignment="1">
      <alignment vertical="center"/>
    </xf>
    <xf numFmtId="42" fontId="13" fillId="0" borderId="354" xfId="0" applyNumberFormat="1" applyFont="1" applyBorder="1" applyProtection="1">
      <protection locked="0"/>
    </xf>
    <xf numFmtId="42" fontId="13" fillId="0" borderId="333" xfId="0" applyNumberFormat="1" applyFont="1" applyBorder="1" applyProtection="1">
      <protection locked="0"/>
    </xf>
    <xf numFmtId="42" fontId="13" fillId="0" borderId="378" xfId="0" applyNumberFormat="1" applyFont="1" applyBorder="1" applyProtection="1">
      <protection locked="0"/>
    </xf>
    <xf numFmtId="42" fontId="13" fillId="0" borderId="376" xfId="0" applyNumberFormat="1" applyFont="1" applyBorder="1" applyProtection="1">
      <protection locked="0"/>
    </xf>
    <xf numFmtId="42" fontId="13" fillId="0" borderId="323" xfId="0" applyNumberFormat="1" applyFont="1" applyBorder="1" applyAlignment="1" applyProtection="1">
      <alignment horizontal="right" wrapText="1"/>
      <protection locked="0"/>
    </xf>
    <xf numFmtId="42" fontId="13" fillId="0" borderId="283" xfId="0" applyNumberFormat="1" applyFont="1" applyBorder="1" applyAlignment="1" applyProtection="1">
      <alignment horizontal="right" wrapText="1"/>
      <protection locked="0"/>
    </xf>
    <xf numFmtId="42" fontId="13" fillId="0" borderId="283" xfId="0" applyNumberFormat="1" applyFont="1" applyBorder="1" applyAlignment="1" applyProtection="1">
      <alignment horizontal="right"/>
      <protection locked="0"/>
    </xf>
    <xf numFmtId="42" fontId="13" fillId="0" borderId="372" xfId="0" applyNumberFormat="1" applyFont="1" applyBorder="1" applyAlignment="1" applyProtection="1">
      <alignment horizontal="right"/>
      <protection locked="0"/>
    </xf>
    <xf numFmtId="42" fontId="13" fillId="0" borderId="325" xfId="0" applyNumberFormat="1" applyFont="1" applyBorder="1" applyAlignment="1" applyProtection="1">
      <alignment horizontal="right"/>
      <protection locked="0"/>
    </xf>
    <xf numFmtId="42" fontId="13" fillId="0" borderId="323" xfId="0" applyNumberFormat="1" applyFont="1" applyBorder="1" applyAlignment="1" applyProtection="1">
      <alignment horizontal="right"/>
      <protection locked="0"/>
    </xf>
    <xf numFmtId="42" fontId="13" fillId="0" borderId="294" xfId="0" applyNumberFormat="1" applyFont="1" applyBorder="1" applyAlignment="1" applyProtection="1">
      <alignment horizontal="right"/>
      <protection locked="0"/>
    </xf>
    <xf numFmtId="42" fontId="13" fillId="0" borderId="282" xfId="0" applyNumberFormat="1" applyFont="1" applyBorder="1" applyAlignment="1" applyProtection="1">
      <alignment horizontal="right"/>
      <protection locked="0"/>
    </xf>
    <xf numFmtId="42" fontId="13" fillId="0" borderId="284" xfId="0" applyNumberFormat="1" applyFont="1" applyBorder="1" applyAlignment="1" applyProtection="1">
      <alignment horizontal="right"/>
      <protection locked="0"/>
    </xf>
    <xf numFmtId="42" fontId="13" fillId="0" borderId="375" xfId="0" applyNumberFormat="1" applyFont="1" applyBorder="1" applyAlignment="1" applyProtection="1">
      <alignment horizontal="right"/>
      <protection locked="0"/>
    </xf>
    <xf numFmtId="42" fontId="13" fillId="0" borderId="324" xfId="0" applyNumberFormat="1" applyFont="1" applyBorder="1" applyAlignment="1" applyProtection="1">
      <alignment horizontal="right"/>
      <protection locked="0"/>
    </xf>
    <xf numFmtId="42" fontId="13" fillId="0" borderId="329" xfId="0" applyNumberFormat="1" applyFont="1" applyBorder="1" applyProtection="1">
      <protection locked="0"/>
    </xf>
    <xf numFmtId="42" fontId="13" fillId="0" borderId="330" xfId="0" applyNumberFormat="1" applyFont="1" applyBorder="1" applyProtection="1">
      <protection locked="0"/>
    </xf>
    <xf numFmtId="42" fontId="13" fillId="0" borderId="331" xfId="0" applyNumberFormat="1" applyFont="1" applyBorder="1" applyProtection="1">
      <protection locked="0"/>
    </xf>
    <xf numFmtId="42" fontId="13" fillId="0" borderId="288" xfId="0" applyNumberFormat="1" applyFont="1" applyBorder="1" applyAlignment="1" applyProtection="1">
      <alignment horizontal="right"/>
      <protection locked="0"/>
    </xf>
    <xf numFmtId="0" fontId="67" fillId="0" borderId="0" xfId="0" applyFont="1" applyProtection="1">
      <protection locked="0"/>
    </xf>
    <xf numFmtId="169" fontId="13" fillId="0" borderId="203" xfId="0" applyNumberFormat="1" applyFont="1" applyBorder="1" applyProtection="1">
      <protection locked="0"/>
    </xf>
    <xf numFmtId="169" fontId="13" fillId="0" borderId="207" xfId="0" applyNumberFormat="1" applyFont="1" applyBorder="1" applyProtection="1">
      <protection locked="0"/>
    </xf>
    <xf numFmtId="170" fontId="13" fillId="0" borderId="227" xfId="0" applyNumberFormat="1" applyFont="1" applyBorder="1" applyProtection="1">
      <protection locked="0"/>
    </xf>
    <xf numFmtId="0" fontId="3" fillId="0" borderId="389" xfId="0" applyFont="1" applyBorder="1" applyAlignment="1" applyProtection="1">
      <alignment vertical="center"/>
      <protection locked="0"/>
    </xf>
    <xf numFmtId="0" fontId="0" fillId="0" borderId="0" xfId="0" applyAlignment="1" applyProtection="1">
      <alignment wrapText="1"/>
      <protection locked="0"/>
    </xf>
    <xf numFmtId="0" fontId="3" fillId="0" borderId="243" xfId="0" applyFont="1" applyBorder="1" applyAlignment="1" applyProtection="1">
      <alignment horizontal="center"/>
      <protection locked="0"/>
    </xf>
    <xf numFmtId="0" fontId="13" fillId="0" borderId="207" xfId="0" applyFont="1" applyBorder="1" applyAlignment="1" applyProtection="1">
      <alignment wrapText="1"/>
      <protection locked="0"/>
    </xf>
    <xf numFmtId="0" fontId="13" fillId="0" borderId="203" xfId="0" applyFont="1" applyBorder="1" applyAlignment="1" applyProtection="1">
      <alignment wrapText="1"/>
      <protection locked="0"/>
    </xf>
    <xf numFmtId="166" fontId="13" fillId="0" borderId="223" xfId="0" applyNumberFormat="1" applyFont="1" applyBorder="1" applyAlignment="1" applyProtection="1">
      <alignment wrapText="1"/>
      <protection locked="0"/>
    </xf>
    <xf numFmtId="166" fontId="13" fillId="0" borderId="225" xfId="0" applyNumberFormat="1" applyFont="1" applyBorder="1" applyAlignment="1" applyProtection="1">
      <alignment wrapText="1"/>
      <protection locked="0"/>
    </xf>
    <xf numFmtId="166" fontId="13" fillId="0" borderId="399" xfId="0" applyNumberFormat="1" applyFont="1" applyBorder="1" applyAlignment="1" applyProtection="1">
      <alignment wrapText="1"/>
      <protection locked="0"/>
    </xf>
    <xf numFmtId="166" fontId="13" fillId="0" borderId="205" xfId="0" applyNumberFormat="1" applyFont="1" applyBorder="1" applyAlignment="1" applyProtection="1">
      <alignment wrapText="1"/>
      <protection locked="0"/>
    </xf>
    <xf numFmtId="166" fontId="13" fillId="0" borderId="210" xfId="0" applyNumberFormat="1" applyFont="1" applyBorder="1" applyAlignment="1" applyProtection="1">
      <alignment wrapText="1"/>
      <protection locked="0"/>
    </xf>
    <xf numFmtId="0" fontId="13" fillId="0" borderId="400" xfId="0" applyFont="1" applyBorder="1" applyProtection="1">
      <protection locked="0"/>
    </xf>
    <xf numFmtId="0" fontId="13" fillId="0" borderId="401" xfId="0" applyFont="1" applyBorder="1" applyProtection="1">
      <protection locked="0"/>
    </xf>
    <xf numFmtId="42" fontId="13" fillId="0" borderId="208" xfId="0" applyNumberFormat="1" applyFont="1" applyBorder="1" applyAlignment="1" applyProtection="1">
      <alignment horizontal="right"/>
      <protection locked="0"/>
    </xf>
    <xf numFmtId="42" fontId="13" fillId="0" borderId="213" xfId="0" applyNumberFormat="1" applyFont="1" applyBorder="1" applyAlignment="1" applyProtection="1">
      <alignment horizontal="right"/>
      <protection locked="0"/>
    </xf>
    <xf numFmtId="0" fontId="36" fillId="0" borderId="348" xfId="0" applyFont="1" applyBorder="1" applyAlignment="1" applyProtection="1">
      <alignment vertical="center" wrapText="1"/>
      <protection locked="0"/>
    </xf>
    <xf numFmtId="0" fontId="13" fillId="3" borderId="348" xfId="0" applyFont="1" applyFill="1" applyBorder="1" applyProtection="1">
      <protection locked="0"/>
    </xf>
    <xf numFmtId="0" fontId="13" fillId="3" borderId="207" xfId="0" applyFont="1" applyFill="1" applyBorder="1" applyProtection="1">
      <protection locked="0"/>
    </xf>
    <xf numFmtId="44" fontId="3" fillId="3" borderId="215" xfId="0" applyNumberFormat="1" applyFont="1" applyFill="1" applyBorder="1" applyProtection="1">
      <protection locked="0"/>
    </xf>
    <xf numFmtId="44" fontId="3" fillId="3" borderId="362" xfId="0" applyNumberFormat="1" applyFont="1" applyFill="1" applyBorder="1" applyProtection="1">
      <protection locked="0"/>
    </xf>
    <xf numFmtId="0" fontId="0" fillId="0" borderId="29" xfId="0" applyBorder="1" applyProtection="1">
      <protection locked="0"/>
    </xf>
    <xf numFmtId="9" fontId="47" fillId="0" borderId="357" xfId="0" applyNumberFormat="1" applyFont="1" applyBorder="1" applyProtection="1">
      <protection locked="0"/>
    </xf>
    <xf numFmtId="9" fontId="47" fillId="0" borderId="361" xfId="0" applyNumberFormat="1" applyFont="1" applyBorder="1" applyProtection="1">
      <protection locked="0"/>
    </xf>
    <xf numFmtId="14" fontId="13" fillId="0" borderId="209" xfId="0" applyNumberFormat="1" applyFont="1" applyBorder="1" applyProtection="1">
      <protection locked="0"/>
    </xf>
    <xf numFmtId="14" fontId="13" fillId="0" borderId="224" xfId="0" applyNumberFormat="1" applyFont="1" applyBorder="1" applyProtection="1">
      <protection locked="0"/>
    </xf>
    <xf numFmtId="9" fontId="13" fillId="0" borderId="283" xfId="2" applyFont="1" applyFill="1" applyBorder="1" applyAlignment="1" applyProtection="1">
      <alignment horizontal="right" wrapText="1"/>
      <protection locked="0"/>
    </xf>
    <xf numFmtId="42" fontId="13" fillId="0" borderId="283" xfId="0" applyNumberFormat="1" applyFont="1" applyBorder="1" applyAlignment="1" applyProtection="1">
      <alignment horizontal="left" wrapText="1"/>
      <protection locked="0"/>
    </xf>
    <xf numFmtId="44" fontId="13" fillId="0" borderId="144" xfId="1" applyFont="1" applyFill="1" applyBorder="1" applyProtection="1">
      <protection locked="0"/>
    </xf>
    <xf numFmtId="44" fontId="13" fillId="0" borderId="240" xfId="1" applyFont="1" applyFill="1" applyBorder="1" applyProtection="1">
      <protection locked="0"/>
    </xf>
    <xf numFmtId="44" fontId="13" fillId="0" borderId="243" xfId="1" applyFont="1" applyFill="1" applyBorder="1" applyProtection="1">
      <protection locked="0"/>
    </xf>
    <xf numFmtId="44" fontId="13" fillId="0" borderId="336" xfId="1" applyFont="1" applyFill="1" applyBorder="1" applyProtection="1">
      <protection locked="0"/>
    </xf>
    <xf numFmtId="44" fontId="13" fillId="0" borderId="250" xfId="1" applyFont="1" applyFill="1" applyBorder="1" applyProtection="1">
      <protection locked="0"/>
    </xf>
    <xf numFmtId="44" fontId="13" fillId="0" borderId="365" xfId="1" applyFont="1" applyFill="1" applyBorder="1" applyProtection="1">
      <protection locked="0"/>
    </xf>
    <xf numFmtId="44" fontId="13" fillId="0" borderId="366" xfId="1" applyFont="1" applyFill="1" applyBorder="1" applyProtection="1">
      <protection locked="0"/>
    </xf>
    <xf numFmtId="3" fontId="12" fillId="0" borderId="245" xfId="0" applyNumberFormat="1" applyFont="1" applyBorder="1" applyAlignment="1" applyProtection="1">
      <alignment vertical="center"/>
      <protection locked="0"/>
    </xf>
    <xf numFmtId="3" fontId="12" fillId="0" borderId="246" xfId="0" applyNumberFormat="1" applyFont="1" applyBorder="1" applyAlignment="1" applyProtection="1">
      <alignment vertical="center"/>
      <protection locked="0"/>
    </xf>
    <xf numFmtId="165" fontId="13" fillId="7" borderId="320" xfId="0" applyNumberFormat="1" applyFont="1" applyFill="1" applyBorder="1" applyProtection="1">
      <protection locked="0"/>
    </xf>
    <xf numFmtId="0" fontId="13" fillId="0" borderId="348" xfId="0" applyFont="1" applyBorder="1" applyAlignment="1" applyProtection="1">
      <alignment vertical="center"/>
      <protection locked="0"/>
    </xf>
    <xf numFmtId="169" fontId="13" fillId="0" borderId="348" xfId="0" applyNumberFormat="1" applyFont="1" applyBorder="1" applyProtection="1">
      <protection locked="0"/>
    </xf>
    <xf numFmtId="1" fontId="13" fillId="0" borderId="349" xfId="0" applyNumberFormat="1" applyFont="1" applyBorder="1" applyProtection="1">
      <protection locked="0"/>
    </xf>
    <xf numFmtId="0" fontId="13" fillId="0" borderId="349" xfId="0" applyFont="1" applyBorder="1" applyProtection="1">
      <protection locked="0"/>
    </xf>
    <xf numFmtId="0" fontId="13" fillId="0" borderId="412" xfId="0" applyFont="1" applyBorder="1" applyProtection="1">
      <protection locked="0"/>
    </xf>
    <xf numFmtId="0" fontId="13" fillId="0" borderId="410" xfId="0" applyFont="1" applyBorder="1" applyProtection="1">
      <protection locked="0"/>
    </xf>
    <xf numFmtId="0" fontId="13" fillId="0" borderId="411" xfId="0" applyFont="1" applyBorder="1" applyProtection="1">
      <protection locked="0"/>
    </xf>
    <xf numFmtId="1" fontId="7" fillId="0" borderId="243" xfId="0" applyNumberFormat="1" applyFont="1" applyBorder="1" applyProtection="1">
      <protection locked="0"/>
    </xf>
    <xf numFmtId="1" fontId="7" fillId="0" borderId="366" xfId="0" applyNumberFormat="1" applyFont="1" applyBorder="1" applyProtection="1">
      <protection locked="0"/>
    </xf>
    <xf numFmtId="0" fontId="13" fillId="0" borderId="123" xfId="0" applyFont="1" applyBorder="1" applyProtection="1">
      <protection locked="0"/>
    </xf>
    <xf numFmtId="10" fontId="47" fillId="7" borderId="361" xfId="0" applyNumberFormat="1" applyFont="1" applyFill="1" applyBorder="1" applyProtection="1">
      <protection locked="0"/>
    </xf>
    <xf numFmtId="14" fontId="3" fillId="0" borderId="211" xfId="0" applyNumberFormat="1" applyFont="1" applyBorder="1" applyAlignment="1" applyProtection="1">
      <alignment horizontal="center"/>
      <protection locked="0"/>
    </xf>
    <xf numFmtId="0" fontId="12" fillId="0" borderId="335" xfId="0" applyFont="1" applyBorder="1" applyAlignment="1" applyProtection="1">
      <alignment horizontal="left"/>
      <protection locked="0"/>
    </xf>
    <xf numFmtId="0" fontId="0" fillId="0" borderId="335" xfId="0" applyBorder="1" applyAlignment="1" applyProtection="1">
      <alignment horizontal="left"/>
      <protection locked="0"/>
    </xf>
    <xf numFmtId="0" fontId="12" fillId="0" borderId="290" xfId="0" applyFont="1" applyBorder="1" applyAlignment="1" applyProtection="1">
      <alignment horizontal="left"/>
      <protection locked="0"/>
    </xf>
    <xf numFmtId="0" fontId="3" fillId="0" borderId="255" xfId="0" applyFont="1" applyBorder="1" applyAlignment="1" applyProtection="1">
      <alignment horizontal="center"/>
      <protection locked="0"/>
    </xf>
    <xf numFmtId="14" fontId="3" fillId="0" borderId="411" xfId="0" applyNumberFormat="1" applyFont="1" applyBorder="1" applyAlignment="1" applyProtection="1">
      <alignment horizontal="center"/>
      <protection locked="0"/>
    </xf>
    <xf numFmtId="0" fontId="13" fillId="0" borderId="327" xfId="0" applyFont="1" applyBorder="1" applyAlignment="1" applyProtection="1">
      <alignment horizontal="center"/>
      <protection locked="0"/>
    </xf>
    <xf numFmtId="0" fontId="13" fillId="0" borderId="328" xfId="0" applyFont="1" applyBorder="1" applyAlignment="1" applyProtection="1">
      <alignment horizontal="center"/>
      <protection locked="0"/>
    </xf>
    <xf numFmtId="0" fontId="0" fillId="0" borderId="327" xfId="0" applyBorder="1" applyAlignment="1" applyProtection="1">
      <alignment horizontal="center"/>
      <protection locked="0"/>
    </xf>
    <xf numFmtId="0" fontId="0" fillId="0" borderId="283" xfId="0" applyBorder="1" applyAlignment="1" applyProtection="1">
      <alignment horizontal="center"/>
      <protection locked="0"/>
    </xf>
    <xf numFmtId="0" fontId="0" fillId="0" borderId="328" xfId="0" applyBorder="1" applyAlignment="1" applyProtection="1">
      <alignment horizontal="center"/>
      <protection locked="0"/>
    </xf>
    <xf numFmtId="0" fontId="0" fillId="0" borderId="420" xfId="0" applyBorder="1" applyAlignment="1" applyProtection="1">
      <alignment horizontal="center"/>
      <protection locked="0"/>
    </xf>
    <xf numFmtId="0" fontId="0" fillId="0" borderId="311" xfId="0" applyBorder="1" applyAlignment="1" applyProtection="1">
      <alignment horizontal="center"/>
      <protection locked="0"/>
    </xf>
    <xf numFmtId="0" fontId="0" fillId="0" borderId="372" xfId="0" applyBorder="1" applyAlignment="1" applyProtection="1">
      <alignment horizontal="center"/>
      <protection locked="0"/>
    </xf>
    <xf numFmtId="0" fontId="0" fillId="0" borderId="421" xfId="0" applyBorder="1" applyAlignment="1" applyProtection="1">
      <alignment horizontal="center"/>
      <protection locked="0"/>
    </xf>
    <xf numFmtId="0" fontId="13" fillId="0" borderId="208" xfId="0" applyFont="1" applyBorder="1" applyAlignment="1" applyProtection="1">
      <alignment horizontal="center"/>
      <protection locked="0"/>
    </xf>
    <xf numFmtId="0" fontId="0" fillId="0" borderId="208" xfId="0" applyBorder="1" applyAlignment="1" applyProtection="1">
      <alignment horizontal="center"/>
      <protection locked="0"/>
    </xf>
    <xf numFmtId="0" fontId="0" fillId="0" borderId="422" xfId="0" applyBorder="1" applyAlignment="1" applyProtection="1">
      <alignment horizontal="center"/>
      <protection locked="0"/>
    </xf>
    <xf numFmtId="0" fontId="13" fillId="0" borderId="282" xfId="0" applyFont="1" applyBorder="1" applyAlignment="1" applyProtection="1">
      <alignment horizontal="center"/>
      <protection locked="0"/>
    </xf>
    <xf numFmtId="0" fontId="0" fillId="0" borderId="282" xfId="0" applyBorder="1" applyAlignment="1" applyProtection="1">
      <alignment horizontal="center"/>
      <protection locked="0"/>
    </xf>
    <xf numFmtId="0" fontId="0" fillId="0" borderId="375" xfId="0" applyBorder="1" applyAlignment="1" applyProtection="1">
      <alignment horizontal="center"/>
      <protection locked="0"/>
    </xf>
    <xf numFmtId="0" fontId="13" fillId="0" borderId="423" xfId="0" applyFont="1" applyBorder="1" applyAlignment="1" applyProtection="1">
      <alignment horizontal="center"/>
      <protection locked="0"/>
    </xf>
    <xf numFmtId="0" fontId="13" fillId="0" borderId="280" xfId="0" applyFont="1" applyBorder="1" applyAlignment="1" applyProtection="1">
      <alignment horizontal="center"/>
      <protection locked="0"/>
    </xf>
    <xf numFmtId="0" fontId="13" fillId="0" borderId="349" xfId="0" applyFont="1" applyBorder="1" applyAlignment="1" applyProtection="1">
      <alignment horizontal="center"/>
      <protection locked="0"/>
    </xf>
    <xf numFmtId="0" fontId="13" fillId="0" borderId="279" xfId="0" applyFont="1" applyBorder="1" applyAlignment="1" applyProtection="1">
      <alignment horizontal="center"/>
      <protection locked="0"/>
    </xf>
    <xf numFmtId="0" fontId="13" fillId="0" borderId="424" xfId="0" applyFont="1" applyBorder="1" applyAlignment="1" applyProtection="1">
      <alignment horizontal="center"/>
      <protection locked="0"/>
    </xf>
    <xf numFmtId="42" fontId="13" fillId="0" borderId="287" xfId="0" applyNumberFormat="1" applyFont="1" applyBorder="1" applyAlignment="1" applyProtection="1">
      <alignment horizontal="right"/>
      <protection locked="0"/>
    </xf>
    <xf numFmtId="0" fontId="37" fillId="0" borderId="0" xfId="0" applyFont="1" applyProtection="1">
      <protection locked="0"/>
    </xf>
    <xf numFmtId="44" fontId="0" fillId="0" borderId="0" xfId="1" applyFont="1" applyFill="1" applyProtection="1">
      <protection locked="0"/>
    </xf>
    <xf numFmtId="166" fontId="13" fillId="0" borderId="348" xfId="0" applyNumberFormat="1" applyFont="1" applyBorder="1" applyProtection="1">
      <protection locked="0"/>
    </xf>
    <xf numFmtId="14" fontId="13" fillId="0" borderId="412" xfId="0" applyNumberFormat="1" applyFont="1" applyBorder="1" applyProtection="1">
      <protection locked="0"/>
    </xf>
    <xf numFmtId="14" fontId="13" fillId="0" borderId="437" xfId="0" applyNumberFormat="1" applyFont="1" applyBorder="1" applyProtection="1">
      <protection locked="0"/>
    </xf>
    <xf numFmtId="166" fontId="13" fillId="0" borderId="438" xfId="0" applyNumberFormat="1" applyFont="1" applyBorder="1" applyAlignment="1" applyProtection="1">
      <alignment wrapText="1"/>
      <protection locked="0"/>
    </xf>
    <xf numFmtId="166" fontId="13" fillId="0" borderId="439" xfId="0" applyNumberFormat="1" applyFont="1" applyBorder="1" applyAlignment="1" applyProtection="1">
      <alignment wrapText="1"/>
      <protection locked="0"/>
    </xf>
    <xf numFmtId="0" fontId="13" fillId="0" borderId="440" xfId="0" applyFont="1" applyBorder="1" applyProtection="1">
      <protection locked="0"/>
    </xf>
    <xf numFmtId="170" fontId="13" fillId="0" borderId="441" xfId="0" applyNumberFormat="1" applyFont="1" applyBorder="1" applyProtection="1">
      <protection locked="0"/>
    </xf>
    <xf numFmtId="0" fontId="13" fillId="0" borderId="442" xfId="0" applyFont="1" applyBorder="1" applyProtection="1">
      <protection locked="0"/>
    </xf>
    <xf numFmtId="42" fontId="7" fillId="0" borderId="447" xfId="0" applyNumberFormat="1" applyFont="1" applyBorder="1" applyProtection="1">
      <protection locked="0"/>
    </xf>
    <xf numFmtId="0" fontId="13" fillId="0" borderId="6" xfId="0" applyFont="1" applyBorder="1" applyAlignment="1" applyProtection="1">
      <alignment horizontal="left"/>
      <protection locked="0"/>
    </xf>
    <xf numFmtId="0" fontId="13" fillId="0" borderId="6" xfId="0" applyFont="1" applyBorder="1" applyProtection="1">
      <protection locked="0"/>
    </xf>
    <xf numFmtId="0" fontId="13" fillId="0" borderId="195" xfId="0" applyFont="1" applyBorder="1" applyProtection="1">
      <protection locked="0"/>
    </xf>
    <xf numFmtId="0" fontId="13" fillId="0" borderId="48" xfId="0" applyFont="1" applyBorder="1" applyProtection="1">
      <protection locked="0"/>
    </xf>
    <xf numFmtId="0" fontId="13" fillId="0" borderId="27" xfId="0" applyFont="1" applyBorder="1" applyProtection="1">
      <protection locked="0"/>
    </xf>
    <xf numFmtId="0" fontId="21" fillId="5" borderId="436" xfId="0" applyFont="1" applyFill="1" applyBorder="1" applyProtection="1">
      <protection locked="0"/>
    </xf>
    <xf numFmtId="0" fontId="21" fillId="5" borderId="443" xfId="0" applyFont="1" applyFill="1" applyBorder="1" applyProtection="1">
      <protection locked="0"/>
    </xf>
    <xf numFmtId="0" fontId="13" fillId="0" borderId="443" xfId="0" applyFont="1" applyBorder="1" applyProtection="1">
      <protection locked="0"/>
    </xf>
    <xf numFmtId="0" fontId="0" fillId="5" borderId="444" xfId="0" applyFill="1" applyBorder="1" applyProtection="1">
      <protection locked="0"/>
    </xf>
    <xf numFmtId="0" fontId="0" fillId="5" borderId="212" xfId="0" applyFill="1" applyBorder="1" applyProtection="1">
      <protection locked="0"/>
    </xf>
    <xf numFmtId="0" fontId="0" fillId="5" borderId="251" xfId="0" applyFill="1" applyBorder="1" applyProtection="1">
      <protection locked="0"/>
    </xf>
    <xf numFmtId="0" fontId="13" fillId="0" borderId="251" xfId="0" applyFont="1" applyBorder="1" applyProtection="1">
      <protection locked="0"/>
    </xf>
    <xf numFmtId="0" fontId="0" fillId="5" borderId="383" xfId="0" applyFill="1" applyBorder="1" applyProtection="1">
      <protection locked="0"/>
    </xf>
    <xf numFmtId="0" fontId="0" fillId="5" borderId="207" xfId="0" applyFill="1" applyBorder="1" applyProtection="1">
      <protection locked="0"/>
    </xf>
    <xf numFmtId="0" fontId="0" fillId="5" borderId="234" xfId="0" applyFill="1" applyBorder="1" applyProtection="1">
      <protection locked="0"/>
    </xf>
    <xf numFmtId="0" fontId="0" fillId="5" borderId="236" xfId="0" applyFill="1" applyBorder="1" applyProtection="1">
      <protection locked="0"/>
    </xf>
    <xf numFmtId="10" fontId="47" fillId="7" borderId="357" xfId="0" applyNumberFormat="1" applyFont="1" applyFill="1" applyBorder="1" applyProtection="1">
      <protection locked="0"/>
    </xf>
    <xf numFmtId="167" fontId="0" fillId="0" borderId="0" xfId="0" applyNumberFormat="1" applyProtection="1">
      <protection locked="0"/>
    </xf>
    <xf numFmtId="42" fontId="36" fillId="0" borderId="297" xfId="0" applyNumberFormat="1" applyFont="1" applyBorder="1" applyAlignment="1" applyProtection="1">
      <alignment horizontal="right" vertical="center"/>
      <protection locked="0"/>
    </xf>
    <xf numFmtId="42" fontId="36" fillId="0" borderId="298" xfId="0" applyNumberFormat="1" applyFont="1" applyBorder="1" applyAlignment="1" applyProtection="1">
      <alignment horizontal="right" vertical="center"/>
      <protection locked="0"/>
    </xf>
    <xf numFmtId="42" fontId="36" fillId="0" borderId="284" xfId="0" applyNumberFormat="1" applyFont="1" applyBorder="1" applyAlignment="1" applyProtection="1">
      <alignment vertical="center"/>
      <protection locked="0"/>
    </xf>
    <xf numFmtId="42" fontId="36" fillId="0" borderId="304" xfId="0" applyNumberFormat="1" applyFont="1" applyBorder="1" applyAlignment="1" applyProtection="1">
      <alignment horizontal="right" vertical="center"/>
      <protection locked="0"/>
    </xf>
    <xf numFmtId="42" fontId="36" fillId="0" borderId="305" xfId="0" applyNumberFormat="1" applyFont="1" applyBorder="1" applyAlignment="1" applyProtection="1">
      <alignment horizontal="right" vertical="center"/>
      <protection locked="0"/>
    </xf>
    <xf numFmtId="42" fontId="36" fillId="0" borderId="306" xfId="0" applyNumberFormat="1" applyFont="1" applyBorder="1" applyAlignment="1" applyProtection="1">
      <alignment vertical="center"/>
      <protection locked="0"/>
    </xf>
    <xf numFmtId="42" fontId="36" fillId="0" borderId="413" xfId="0" applyNumberFormat="1" applyFont="1" applyBorder="1" applyAlignment="1" applyProtection="1">
      <alignment vertical="center"/>
      <protection locked="0"/>
    </xf>
    <xf numFmtId="42" fontId="36" fillId="0" borderId="414" xfId="0" applyNumberFormat="1" applyFont="1" applyBorder="1" applyAlignment="1" applyProtection="1">
      <alignment vertical="center"/>
      <protection locked="0"/>
    </xf>
    <xf numFmtId="42" fontId="36" fillId="0" borderId="432" xfId="0" applyNumberFormat="1" applyFont="1" applyBorder="1" applyAlignment="1" applyProtection="1">
      <alignment vertical="center"/>
      <protection locked="0"/>
    </xf>
    <xf numFmtId="42" fontId="36" fillId="0" borderId="433" xfId="0" applyNumberFormat="1" applyFont="1" applyBorder="1" applyAlignment="1" applyProtection="1">
      <alignment vertical="center"/>
      <protection locked="0"/>
    </xf>
    <xf numFmtId="42" fontId="36" fillId="0" borderId="318" xfId="0" applyNumberFormat="1" applyFont="1" applyBorder="1" applyAlignment="1" applyProtection="1">
      <alignment vertical="center"/>
      <protection locked="0"/>
    </xf>
    <xf numFmtId="42" fontId="36" fillId="0" borderId="319" xfId="0" applyNumberFormat="1" applyFont="1" applyBorder="1" applyAlignment="1" applyProtection="1">
      <alignment vertical="center"/>
      <protection locked="0"/>
    </xf>
    <xf numFmtId="42" fontId="36" fillId="0" borderId="317" xfId="0" applyNumberFormat="1" applyFont="1" applyBorder="1" applyAlignment="1" applyProtection="1">
      <alignment vertical="center"/>
      <protection locked="0"/>
    </xf>
    <xf numFmtId="42" fontId="36" fillId="0" borderId="321" xfId="0" applyNumberFormat="1" applyFont="1" applyBorder="1" applyAlignment="1" applyProtection="1">
      <alignment vertical="center"/>
      <protection locked="0"/>
    </xf>
    <xf numFmtId="42" fontId="36" fillId="0" borderId="322" xfId="0" applyNumberFormat="1" applyFont="1" applyBorder="1" applyAlignment="1" applyProtection="1">
      <alignment vertical="center"/>
      <protection locked="0"/>
    </xf>
    <xf numFmtId="42" fontId="36" fillId="0" borderId="287" xfId="0" applyNumberFormat="1" applyFont="1" applyBorder="1" applyAlignment="1" applyProtection="1">
      <alignment horizontal="right" vertical="center"/>
      <protection locked="0"/>
    </xf>
    <xf numFmtId="42" fontId="36" fillId="0" borderId="236" xfId="0" applyNumberFormat="1" applyFont="1" applyBorder="1" applyAlignment="1" applyProtection="1">
      <alignment vertical="center"/>
      <protection locked="0"/>
    </xf>
    <xf numFmtId="42" fontId="36" fillId="0" borderId="312" xfId="0" applyNumberFormat="1" applyFont="1" applyBorder="1" applyAlignment="1" applyProtection="1">
      <alignment horizontal="right" vertical="center"/>
      <protection locked="0"/>
    </xf>
    <xf numFmtId="42" fontId="36" fillId="0" borderId="313" xfId="0" applyNumberFormat="1" applyFont="1" applyBorder="1" applyAlignment="1" applyProtection="1">
      <alignment horizontal="right" vertical="center"/>
      <protection locked="0"/>
    </xf>
    <xf numFmtId="42" fontId="36" fillId="0" borderId="292" xfId="0" applyNumberFormat="1" applyFont="1" applyBorder="1" applyAlignment="1" applyProtection="1">
      <alignment vertical="center"/>
      <protection locked="0"/>
    </xf>
    <xf numFmtId="42" fontId="36" fillId="0" borderId="285" xfId="0" applyNumberFormat="1" applyFont="1" applyBorder="1" applyAlignment="1" applyProtection="1">
      <alignment horizontal="right" vertical="center"/>
      <protection locked="0"/>
    </xf>
    <xf numFmtId="42" fontId="36" fillId="0" borderId="286" xfId="0" applyNumberFormat="1" applyFont="1" applyBorder="1" applyAlignment="1" applyProtection="1">
      <alignment horizontal="right" vertical="center"/>
      <protection locked="0"/>
    </xf>
    <xf numFmtId="42" fontId="36" fillId="0" borderId="288" xfId="0" applyNumberFormat="1" applyFont="1" applyBorder="1" applyAlignment="1" applyProtection="1">
      <alignment horizontal="right" vertical="center"/>
      <protection locked="0"/>
    </xf>
    <xf numFmtId="42" fontId="36" fillId="0" borderId="289" xfId="0" applyNumberFormat="1" applyFont="1" applyBorder="1" applyAlignment="1" applyProtection="1">
      <alignment horizontal="right" vertical="center"/>
      <protection locked="0"/>
    </xf>
    <xf numFmtId="0" fontId="0" fillId="0" borderId="14" xfId="0" applyBorder="1"/>
    <xf numFmtId="42" fontId="13" fillId="0" borderId="203" xfId="0" applyNumberFormat="1" applyFont="1" applyBorder="1" applyAlignment="1" applyProtection="1">
      <alignment vertical="center"/>
      <protection locked="0"/>
    </xf>
    <xf numFmtId="42" fontId="13" fillId="0" borderId="204" xfId="0" applyNumberFormat="1" applyFont="1" applyBorder="1" applyProtection="1">
      <protection locked="0"/>
    </xf>
    <xf numFmtId="42" fontId="13" fillId="0" borderId="348" xfId="0" applyNumberFormat="1" applyFont="1" applyBorder="1" applyAlignment="1" applyProtection="1">
      <alignment vertical="center"/>
      <protection locked="0"/>
    </xf>
    <xf numFmtId="42" fontId="13" fillId="0" borderId="349" xfId="0" applyNumberFormat="1" applyFont="1" applyBorder="1" applyProtection="1">
      <protection locked="0"/>
    </xf>
    <xf numFmtId="42" fontId="13" fillId="0" borderId="207" xfId="0" applyNumberFormat="1" applyFont="1" applyBorder="1" applyAlignment="1" applyProtection="1">
      <alignment vertical="center"/>
      <protection locked="0"/>
    </xf>
    <xf numFmtId="42" fontId="13" fillId="0" borderId="208" xfId="0" applyNumberFormat="1" applyFont="1" applyBorder="1" applyProtection="1">
      <protection locked="0"/>
    </xf>
    <xf numFmtId="42" fontId="13" fillId="0" borderId="348" xfId="0" applyNumberFormat="1" applyFont="1" applyBorder="1" applyProtection="1">
      <protection locked="0"/>
    </xf>
    <xf numFmtId="42" fontId="13" fillId="0" borderId="207" xfId="0" applyNumberFormat="1" applyFont="1" applyBorder="1" applyProtection="1">
      <protection locked="0"/>
    </xf>
    <xf numFmtId="42" fontId="13" fillId="0" borderId="203" xfId="0" applyNumberFormat="1" applyFont="1" applyBorder="1" applyProtection="1">
      <protection locked="0"/>
    </xf>
    <xf numFmtId="42" fontId="13" fillId="0" borderId="283" xfId="1" applyNumberFormat="1" applyFont="1" applyFill="1" applyBorder="1" applyAlignment="1" applyProtection="1">
      <alignment horizontal="left" wrapText="1"/>
      <protection locked="0"/>
    </xf>
    <xf numFmtId="0" fontId="47" fillId="7" borderId="194" xfId="0" applyFont="1" applyFill="1" applyBorder="1" applyAlignment="1" applyProtection="1">
      <alignment horizontal="center" vertical="center"/>
      <protection locked="0"/>
    </xf>
    <xf numFmtId="42" fontId="7" fillId="0" borderId="268" xfId="0" applyNumberFormat="1" applyFont="1" applyBorder="1" applyProtection="1">
      <protection locked="0"/>
    </xf>
    <xf numFmtId="3" fontId="15" fillId="0" borderId="0" xfId="0" applyNumberFormat="1" applyFont="1" applyAlignment="1" applyProtection="1">
      <alignment wrapText="1"/>
      <protection locked="0"/>
    </xf>
    <xf numFmtId="167" fontId="47" fillId="7" borderId="320" xfId="0" applyNumberFormat="1" applyFont="1" applyFill="1" applyBorder="1" applyProtection="1">
      <protection locked="0"/>
    </xf>
    <xf numFmtId="1" fontId="7" fillId="0" borderId="447" xfId="0" applyNumberFormat="1" applyFont="1" applyBorder="1" applyProtection="1">
      <protection locked="0"/>
    </xf>
    <xf numFmtId="44" fontId="36" fillId="0" borderId="375" xfId="0" applyNumberFormat="1" applyFont="1" applyBorder="1" applyAlignment="1" applyProtection="1">
      <alignment horizontal="right" vertical="center"/>
      <protection locked="0"/>
    </xf>
    <xf numFmtId="171" fontId="17" fillId="6" borderId="142" xfId="1" applyNumberFormat="1" applyFont="1" applyFill="1" applyBorder="1" applyProtection="1"/>
    <xf numFmtId="171" fontId="17" fillId="6" borderId="141" xfId="1" applyNumberFormat="1" applyFont="1" applyFill="1" applyBorder="1" applyProtection="1"/>
    <xf numFmtId="171" fontId="17" fillId="6" borderId="140" xfId="1" applyNumberFormat="1" applyFont="1" applyFill="1" applyBorder="1" applyProtection="1"/>
    <xf numFmtId="42" fontId="47" fillId="7" borderId="362" xfId="0" applyNumberFormat="1" applyFont="1" applyFill="1" applyBorder="1" applyProtection="1">
      <protection locked="0"/>
    </xf>
    <xf numFmtId="0" fontId="13" fillId="0" borderId="209" xfId="0" applyFont="1" applyBorder="1" applyProtection="1">
      <protection locked="0"/>
    </xf>
    <xf numFmtId="44" fontId="20" fillId="0" borderId="449" xfId="0" applyNumberFormat="1" applyFont="1" applyBorder="1" applyAlignment="1" applyProtection="1">
      <alignment vertical="center"/>
      <protection locked="0"/>
    </xf>
    <xf numFmtId="44" fontId="20" fillId="0" borderId="215" xfId="0" applyNumberFormat="1" applyFont="1" applyBorder="1" applyAlignment="1" applyProtection="1">
      <alignment vertical="center"/>
      <protection locked="0"/>
    </xf>
    <xf numFmtId="44" fontId="20" fillId="0" borderId="320" xfId="0" applyNumberFormat="1" applyFont="1" applyBorder="1" applyAlignment="1" applyProtection="1">
      <alignment vertical="center"/>
      <protection locked="0"/>
    </xf>
    <xf numFmtId="5" fontId="13" fillId="5" borderId="70" xfId="0" applyNumberFormat="1" applyFont="1" applyFill="1" applyBorder="1" applyAlignment="1" applyProtection="1">
      <alignment vertical="center" wrapText="1"/>
      <protection locked="0"/>
    </xf>
    <xf numFmtId="5" fontId="13" fillId="5" borderId="76" xfId="0" applyNumberFormat="1" applyFont="1" applyFill="1" applyBorder="1" applyAlignment="1" applyProtection="1">
      <alignment vertical="center" wrapText="1"/>
      <protection locked="0"/>
    </xf>
    <xf numFmtId="5" fontId="13" fillId="5" borderId="456" xfId="0" applyNumberFormat="1" applyFont="1" applyFill="1" applyBorder="1" applyAlignment="1" applyProtection="1">
      <alignment vertical="center" wrapText="1"/>
      <protection locked="0"/>
    </xf>
    <xf numFmtId="5" fontId="13" fillId="5" borderId="458" xfId="0" applyNumberFormat="1" applyFont="1" applyFill="1" applyBorder="1" applyAlignment="1" applyProtection="1">
      <alignment vertical="center" wrapText="1"/>
      <protection locked="0"/>
    </xf>
    <xf numFmtId="42" fontId="0" fillId="0" borderId="0" xfId="0" applyNumberFormat="1" applyProtection="1">
      <protection locked="0"/>
    </xf>
    <xf numFmtId="173" fontId="13" fillId="5" borderId="456" xfId="0" applyNumberFormat="1" applyFont="1" applyFill="1" applyBorder="1" applyAlignment="1" applyProtection="1">
      <alignment vertical="center" wrapText="1"/>
      <protection locked="0"/>
    </xf>
    <xf numFmtId="0" fontId="0" fillId="0" borderId="15" xfId="0" applyBorder="1"/>
    <xf numFmtId="14" fontId="3" fillId="0" borderId="464" xfId="0" applyNumberFormat="1" applyFont="1" applyBorder="1" applyAlignment="1" applyProtection="1">
      <alignment vertical="center"/>
      <protection locked="0"/>
    </xf>
    <xf numFmtId="0" fontId="3" fillId="0" borderId="236" xfId="0" applyFont="1" applyBorder="1" applyAlignment="1" applyProtection="1">
      <alignment vertical="center"/>
      <protection locked="0"/>
    </xf>
    <xf numFmtId="0" fontId="3" fillId="0" borderId="236" xfId="0" applyFont="1" applyBorder="1" applyAlignment="1" applyProtection="1">
      <alignment vertical="center" wrapText="1"/>
      <protection locked="0"/>
    </xf>
    <xf numFmtId="0" fontId="4" fillId="0" borderId="465" xfId="0" applyFont="1" applyBorder="1" applyAlignment="1" applyProtection="1">
      <alignment vertical="center" wrapText="1"/>
      <protection locked="0"/>
    </xf>
    <xf numFmtId="0" fontId="4" fillId="0" borderId="236" xfId="0" applyFont="1" applyBorder="1" applyAlignment="1" applyProtection="1">
      <alignment vertical="center" wrapText="1"/>
      <protection locked="0"/>
    </xf>
    <xf numFmtId="0" fontId="4" fillId="0" borderId="236" xfId="0" applyFont="1" applyBorder="1" applyAlignment="1" applyProtection="1">
      <alignment vertical="center"/>
      <protection locked="0"/>
    </xf>
    <xf numFmtId="0" fontId="4" fillId="0" borderId="381" xfId="0" applyFont="1" applyBorder="1" applyAlignment="1" applyProtection="1">
      <alignment vertical="center"/>
      <protection locked="0"/>
    </xf>
    <xf numFmtId="42" fontId="20" fillId="0" borderId="466" xfId="0" applyNumberFormat="1" applyFont="1" applyBorder="1" applyAlignment="1" applyProtection="1">
      <alignment vertical="center"/>
      <protection locked="0"/>
    </xf>
    <xf numFmtId="42" fontId="20" fillId="0" borderId="468" xfId="0" applyNumberFormat="1" applyFont="1" applyBorder="1" applyAlignment="1" applyProtection="1">
      <alignment vertical="center"/>
      <protection locked="0"/>
    </xf>
    <xf numFmtId="42" fontId="20" fillId="0" borderId="467" xfId="0" applyNumberFormat="1" applyFont="1" applyBorder="1" applyAlignment="1" applyProtection="1">
      <alignment vertical="center"/>
      <protection locked="0"/>
    </xf>
    <xf numFmtId="171" fontId="20" fillId="0" borderId="333" xfId="0" applyNumberFormat="1" applyFont="1" applyBorder="1" applyAlignment="1" applyProtection="1">
      <alignment vertical="center"/>
      <protection locked="0"/>
    </xf>
    <xf numFmtId="42" fontId="20" fillId="0" borderId="470" xfId="0" applyNumberFormat="1" applyFont="1" applyBorder="1" applyAlignment="1" applyProtection="1">
      <alignment vertical="center"/>
      <protection locked="0"/>
    </xf>
    <xf numFmtId="42" fontId="20" fillId="0" borderId="469" xfId="0" applyNumberFormat="1" applyFont="1" applyBorder="1" applyAlignment="1" applyProtection="1">
      <alignment vertical="center"/>
      <protection locked="0"/>
    </xf>
    <xf numFmtId="42" fontId="20" fillId="0" borderId="471" xfId="0" applyNumberFormat="1" applyFont="1" applyBorder="1" applyAlignment="1" applyProtection="1">
      <alignment vertical="center"/>
      <protection locked="0"/>
    </xf>
    <xf numFmtId="42" fontId="20" fillId="0" borderId="473" xfId="0" applyNumberFormat="1" applyFont="1" applyBorder="1" applyAlignment="1" applyProtection="1">
      <alignment vertical="center"/>
      <protection locked="0"/>
    </xf>
    <xf numFmtId="42" fontId="20" fillId="0" borderId="472" xfId="0" applyNumberFormat="1" applyFont="1" applyBorder="1" applyAlignment="1" applyProtection="1">
      <alignment vertical="center"/>
      <protection locked="0"/>
    </xf>
    <xf numFmtId="42" fontId="20" fillId="0" borderId="474" xfId="0" applyNumberFormat="1" applyFont="1" applyBorder="1" applyAlignment="1" applyProtection="1">
      <alignment vertical="center"/>
      <protection locked="0"/>
    </xf>
    <xf numFmtId="42" fontId="20" fillId="0" borderId="476" xfId="0" applyNumberFormat="1" applyFont="1" applyBorder="1" applyAlignment="1" applyProtection="1">
      <alignment vertical="center"/>
      <protection locked="0"/>
    </xf>
    <xf numFmtId="42" fontId="20" fillId="0" borderId="475" xfId="0" applyNumberFormat="1" applyFont="1" applyBorder="1" applyAlignment="1" applyProtection="1">
      <alignment vertical="center"/>
      <protection locked="0"/>
    </xf>
    <xf numFmtId="5" fontId="13" fillId="0" borderId="348" xfId="0" applyNumberFormat="1" applyFont="1" applyBorder="1" applyProtection="1">
      <protection locked="0"/>
    </xf>
    <xf numFmtId="5" fontId="13" fillId="0" borderId="207" xfId="0" applyNumberFormat="1" applyFont="1" applyBorder="1" applyProtection="1">
      <protection locked="0"/>
    </xf>
    <xf numFmtId="0" fontId="13" fillId="0" borderId="381" xfId="0" applyFont="1" applyBorder="1" applyProtection="1">
      <protection locked="0"/>
    </xf>
    <xf numFmtId="165" fontId="13" fillId="7" borderId="215" xfId="0" applyNumberFormat="1" applyFont="1" applyFill="1" applyBorder="1" applyProtection="1">
      <protection locked="0"/>
    </xf>
    <xf numFmtId="165" fontId="36" fillId="7" borderId="320" xfId="0" applyNumberFormat="1" applyFont="1" applyFill="1" applyBorder="1" applyAlignment="1" applyProtection="1">
      <alignment vertical="center"/>
      <protection locked="0"/>
    </xf>
    <xf numFmtId="165" fontId="36" fillId="7" borderId="133" xfId="0" applyNumberFormat="1" applyFont="1" applyFill="1" applyBorder="1" applyAlignment="1" applyProtection="1">
      <alignment vertical="center"/>
      <protection locked="0"/>
    </xf>
    <xf numFmtId="0" fontId="0" fillId="0" borderId="0" xfId="0" applyAlignment="1" applyProtection="1">
      <alignment horizontal="left"/>
      <protection locked="0"/>
    </xf>
    <xf numFmtId="42" fontId="13" fillId="0" borderId="449" xfId="0" applyNumberFormat="1" applyFont="1" applyBorder="1" applyAlignment="1" applyProtection="1">
      <alignment horizontal="right"/>
      <protection locked="0"/>
    </xf>
    <xf numFmtId="42" fontId="13" fillId="0" borderId="215" xfId="0" applyNumberFormat="1" applyFont="1" applyBorder="1" applyAlignment="1" applyProtection="1">
      <alignment horizontal="right"/>
      <protection locked="0"/>
    </xf>
    <xf numFmtId="42" fontId="13" fillId="0" borderId="459" xfId="0" applyNumberFormat="1" applyFont="1" applyBorder="1" applyAlignment="1" applyProtection="1">
      <alignment horizontal="right"/>
      <protection locked="0"/>
    </xf>
    <xf numFmtId="42" fontId="13" fillId="0" borderId="362" xfId="0" applyNumberFormat="1" applyFont="1" applyBorder="1" applyAlignment="1" applyProtection="1">
      <alignment horizontal="right"/>
      <protection locked="0"/>
    </xf>
    <xf numFmtId="42" fontId="13" fillId="0" borderId="289" xfId="0" applyNumberFormat="1" applyFont="1" applyBorder="1" applyAlignment="1" applyProtection="1">
      <alignment horizontal="right"/>
      <protection locked="0"/>
    </xf>
    <xf numFmtId="0" fontId="0" fillId="0" borderId="3" xfId="0" applyBorder="1" applyProtection="1">
      <protection locked="0"/>
    </xf>
    <xf numFmtId="0" fontId="0" fillId="0" borderId="453" xfId="0" applyBorder="1" applyProtection="1">
      <protection locked="0"/>
    </xf>
    <xf numFmtId="0" fontId="13" fillId="0" borderId="212" xfId="0" applyFont="1" applyBorder="1" applyAlignment="1" applyProtection="1">
      <alignment wrapText="1"/>
      <protection locked="0"/>
    </xf>
    <xf numFmtId="0" fontId="13" fillId="0" borderId="505" xfId="0" applyFont="1" applyBorder="1" applyAlignment="1" applyProtection="1">
      <alignment horizontal="center" wrapText="1"/>
      <protection locked="0"/>
    </xf>
    <xf numFmtId="49" fontId="13" fillId="0" borderId="506" xfId="0" applyNumberFormat="1" applyFont="1" applyBorder="1" applyAlignment="1" applyProtection="1">
      <alignment horizontal="center" wrapText="1"/>
      <protection locked="0"/>
    </xf>
    <xf numFmtId="49" fontId="13" fillId="0" borderId="506" xfId="0" applyNumberFormat="1" applyFont="1" applyBorder="1" applyAlignment="1" applyProtection="1">
      <alignment horizontal="left" wrapText="1"/>
      <protection locked="0"/>
    </xf>
    <xf numFmtId="0" fontId="13" fillId="5" borderId="507" xfId="0" applyFont="1" applyFill="1" applyBorder="1" applyAlignment="1" applyProtection="1">
      <alignment horizontal="center" wrapText="1"/>
      <protection locked="0"/>
    </xf>
    <xf numFmtId="0" fontId="13" fillId="5" borderId="464" xfId="0" applyFont="1" applyFill="1" applyBorder="1" applyAlignment="1" applyProtection="1">
      <alignment horizontal="center" wrapText="1"/>
      <protection locked="0"/>
    </xf>
    <xf numFmtId="0" fontId="0" fillId="0" borderId="464" xfId="0" applyBorder="1" applyProtection="1">
      <protection locked="0"/>
    </xf>
    <xf numFmtId="0" fontId="13" fillId="0" borderId="464" xfId="0" applyFont="1" applyBorder="1" applyAlignment="1" applyProtection="1">
      <alignment horizontal="center" wrapText="1"/>
      <protection locked="0"/>
    </xf>
    <xf numFmtId="0" fontId="13" fillId="0" borderId="464" xfId="0" applyFont="1" applyBorder="1" applyAlignment="1" applyProtection="1">
      <alignment horizontal="left" wrapText="1"/>
      <protection locked="0"/>
    </xf>
    <xf numFmtId="49" fontId="13" fillId="0" borderId="464" xfId="0" applyNumberFormat="1" applyFont="1" applyBorder="1" applyAlignment="1" applyProtection="1">
      <alignment horizontal="center" wrapText="1"/>
      <protection locked="0"/>
    </xf>
    <xf numFmtId="49" fontId="13" fillId="0" borderId="465" xfId="0" applyNumberFormat="1" applyFont="1" applyBorder="1" applyAlignment="1" applyProtection="1">
      <alignment horizontal="center" wrapText="1"/>
      <protection locked="0"/>
    </xf>
    <xf numFmtId="0" fontId="13" fillId="5" borderId="243" xfId="0" applyFont="1" applyFill="1" applyBorder="1" applyAlignment="1" applyProtection="1">
      <alignment horizontal="center" wrapText="1"/>
      <protection locked="0"/>
    </xf>
    <xf numFmtId="0" fontId="0" fillId="0" borderId="243" xfId="0" applyBorder="1" applyProtection="1">
      <protection locked="0"/>
    </xf>
    <xf numFmtId="0" fontId="13" fillId="0" borderId="243" xfId="0" applyFont="1" applyBorder="1" applyAlignment="1" applyProtection="1">
      <alignment horizontal="left" wrapText="1"/>
      <protection locked="0"/>
    </xf>
    <xf numFmtId="49" fontId="13" fillId="0" borderId="243" xfId="0" applyNumberFormat="1" applyFont="1" applyBorder="1" applyAlignment="1" applyProtection="1">
      <alignment horizontal="center" wrapText="1"/>
      <protection locked="0"/>
    </xf>
    <xf numFmtId="49" fontId="13" fillId="0" borderId="236" xfId="0" applyNumberFormat="1" applyFont="1" applyBorder="1" applyAlignment="1" applyProtection="1">
      <alignment horizontal="center" wrapText="1"/>
      <protection locked="0"/>
    </xf>
    <xf numFmtId="0" fontId="13" fillId="0" borderId="507" xfId="0" applyFont="1" applyBorder="1" applyAlignment="1" applyProtection="1">
      <alignment horizontal="center" wrapText="1"/>
      <protection locked="0"/>
    </xf>
    <xf numFmtId="0" fontId="13" fillId="0" borderId="464" xfId="0" applyFont="1" applyBorder="1" applyAlignment="1" applyProtection="1">
      <alignment wrapText="1"/>
      <protection locked="0"/>
    </xf>
    <xf numFmtId="0" fontId="13" fillId="0" borderId="243" xfId="0" applyFont="1" applyBorder="1" applyAlignment="1" applyProtection="1">
      <alignment wrapText="1"/>
      <protection locked="0"/>
    </xf>
    <xf numFmtId="0" fontId="13" fillId="5" borderId="250" xfId="0" applyFont="1" applyFill="1" applyBorder="1" applyAlignment="1" applyProtection="1">
      <alignment horizontal="center" wrapText="1"/>
      <protection locked="0"/>
    </xf>
    <xf numFmtId="0" fontId="13" fillId="0" borderId="250" xfId="0" applyFont="1" applyBorder="1" applyAlignment="1" applyProtection="1">
      <alignment wrapText="1"/>
      <protection locked="0"/>
    </xf>
    <xf numFmtId="0" fontId="13" fillId="0" borderId="250" xfId="0" applyFont="1" applyBorder="1" applyAlignment="1" applyProtection="1">
      <alignment horizontal="left" wrapText="1"/>
      <protection locked="0"/>
    </xf>
    <xf numFmtId="49" fontId="13" fillId="0" borderId="250" xfId="0" applyNumberFormat="1" applyFont="1" applyBorder="1" applyAlignment="1" applyProtection="1">
      <alignment horizontal="center" wrapText="1"/>
      <protection locked="0"/>
    </xf>
    <xf numFmtId="49" fontId="13" fillId="0" borderId="383" xfId="0" applyNumberFormat="1" applyFont="1" applyBorder="1" applyAlignment="1" applyProtection="1">
      <alignment horizontal="center" wrapText="1"/>
      <protection locked="0"/>
    </xf>
    <xf numFmtId="0" fontId="5" fillId="14" borderId="197" xfId="0" applyFont="1" applyFill="1" applyBorder="1" applyAlignment="1">
      <alignment vertical="center" wrapText="1"/>
    </xf>
    <xf numFmtId="0" fontId="3" fillId="0" borderId="464" xfId="0" applyFont="1" applyBorder="1" applyAlignment="1" applyProtection="1">
      <alignment vertical="center" wrapText="1"/>
      <protection locked="0"/>
    </xf>
    <xf numFmtId="0" fontId="3" fillId="0" borderId="496" xfId="0" applyFont="1" applyBorder="1" applyAlignment="1" applyProtection="1">
      <alignment vertical="center" wrapText="1"/>
      <protection locked="0"/>
    </xf>
    <xf numFmtId="0" fontId="5" fillId="14" borderId="143" xfId="0" applyFont="1" applyFill="1" applyBorder="1" applyAlignment="1">
      <alignment horizontal="center" vertical="top" wrapText="1"/>
    </xf>
    <xf numFmtId="44" fontId="3" fillId="3" borderId="460" xfId="0" applyNumberFormat="1" applyFont="1" applyFill="1" applyBorder="1" applyProtection="1">
      <protection locked="0"/>
    </xf>
    <xf numFmtId="44" fontId="12" fillId="6" borderId="141" xfId="1" applyFont="1" applyFill="1" applyBorder="1" applyAlignment="1" applyProtection="1">
      <alignment horizontal="center"/>
    </xf>
    <xf numFmtId="44" fontId="12" fillId="6" borderId="140" xfId="1" applyFont="1" applyFill="1" applyBorder="1" applyAlignment="1" applyProtection="1">
      <alignment horizontal="center"/>
    </xf>
    <xf numFmtId="9" fontId="67" fillId="0" borderId="0" xfId="0" applyNumberFormat="1" applyFont="1" applyProtection="1">
      <protection locked="0"/>
    </xf>
    <xf numFmtId="9" fontId="0" fillId="0" borderId="0" xfId="0" applyNumberFormat="1" applyProtection="1">
      <protection locked="0"/>
    </xf>
    <xf numFmtId="0" fontId="62" fillId="30" borderId="71" xfId="0" applyFont="1" applyFill="1" applyBorder="1" applyAlignment="1">
      <alignment vertical="center"/>
    </xf>
    <xf numFmtId="0" fontId="12" fillId="0" borderId="203" xfId="11" applyFont="1" applyFill="1" applyBorder="1" applyAlignment="1" applyProtection="1">
      <alignment vertical="center"/>
      <protection locked="0"/>
    </xf>
    <xf numFmtId="0" fontId="12" fillId="0" borderId="123" xfId="11" applyFont="1" applyFill="1" applyBorder="1" applyProtection="1">
      <protection locked="0"/>
    </xf>
    <xf numFmtId="42" fontId="12" fillId="0" borderId="203" xfId="11" applyNumberFormat="1" applyFont="1" applyFill="1" applyBorder="1" applyAlignment="1" applyProtection="1">
      <alignment vertical="center"/>
      <protection locked="0"/>
    </xf>
    <xf numFmtId="42" fontId="12" fillId="0" borderId="204" xfId="11" applyNumberFormat="1" applyFont="1" applyFill="1" applyBorder="1" applyProtection="1">
      <protection locked="0"/>
    </xf>
    <xf numFmtId="169" fontId="12" fillId="0" borderId="203" xfId="11" applyNumberFormat="1" applyFont="1" applyFill="1" applyBorder="1" applyProtection="1">
      <protection locked="0"/>
    </xf>
    <xf numFmtId="1" fontId="12" fillId="0" borderId="204" xfId="11" applyNumberFormat="1" applyFont="1" applyFill="1" applyBorder="1" applyProtection="1">
      <protection locked="0"/>
    </xf>
    <xf numFmtId="0" fontId="12" fillId="0" borderId="204" xfId="11" applyFont="1" applyFill="1" applyBorder="1" applyProtection="1">
      <protection locked="0"/>
    </xf>
    <xf numFmtId="0" fontId="12" fillId="0" borderId="348" xfId="11" applyFont="1" applyFill="1" applyBorder="1" applyAlignment="1" applyProtection="1">
      <alignment vertical="center"/>
      <protection locked="0"/>
    </xf>
    <xf numFmtId="0" fontId="12" fillId="0" borderId="236" xfId="11" applyFont="1" applyFill="1" applyBorder="1" applyAlignment="1" applyProtection="1">
      <alignment vertical="center"/>
      <protection locked="0"/>
    </xf>
    <xf numFmtId="42" fontId="12" fillId="0" borderId="348" xfId="11" applyNumberFormat="1" applyFont="1" applyFill="1" applyBorder="1" applyAlignment="1" applyProtection="1">
      <alignment vertical="center"/>
      <protection locked="0"/>
    </xf>
    <xf numFmtId="42" fontId="12" fillId="0" borderId="349" xfId="11" applyNumberFormat="1" applyFont="1" applyFill="1" applyBorder="1" applyProtection="1">
      <protection locked="0"/>
    </xf>
    <xf numFmtId="169" fontId="12" fillId="0" borderId="348" xfId="11" applyNumberFormat="1" applyFont="1" applyFill="1" applyBorder="1" applyProtection="1">
      <protection locked="0"/>
    </xf>
    <xf numFmtId="1" fontId="12" fillId="0" borderId="349" xfId="11" applyNumberFormat="1" applyFont="1" applyFill="1" applyBorder="1" applyProtection="1">
      <protection locked="0"/>
    </xf>
    <xf numFmtId="0" fontId="12" fillId="0" borderId="349" xfId="11" applyFont="1" applyFill="1" applyBorder="1" applyProtection="1">
      <protection locked="0"/>
    </xf>
    <xf numFmtId="0" fontId="12" fillId="0" borderId="412" xfId="11" applyFont="1" applyFill="1" applyBorder="1" applyProtection="1">
      <protection locked="0"/>
    </xf>
    <xf numFmtId="0" fontId="12" fillId="0" borderId="410" xfId="11" applyFont="1" applyFill="1" applyBorder="1" applyProtection="1">
      <protection locked="0"/>
    </xf>
    <xf numFmtId="0" fontId="12" fillId="0" borderId="411" xfId="11" applyFont="1" applyFill="1" applyBorder="1" applyProtection="1">
      <protection locked="0"/>
    </xf>
    <xf numFmtId="0" fontId="12" fillId="0" borderId="207" xfId="11" applyFont="1" applyFill="1" applyBorder="1" applyAlignment="1" applyProtection="1">
      <alignment vertical="center"/>
      <protection locked="0"/>
    </xf>
    <xf numFmtId="42" fontId="12" fillId="0" borderId="207" xfId="11" applyNumberFormat="1" applyFont="1" applyFill="1" applyBorder="1" applyAlignment="1" applyProtection="1">
      <alignment vertical="center"/>
      <protection locked="0"/>
    </xf>
    <xf numFmtId="42" fontId="12" fillId="0" borderId="208" xfId="11" applyNumberFormat="1" applyFont="1" applyFill="1" applyBorder="1" applyProtection="1">
      <protection locked="0"/>
    </xf>
    <xf numFmtId="169" fontId="12" fillId="0" borderId="207" xfId="11" applyNumberFormat="1" applyFont="1" applyFill="1" applyBorder="1" applyProtection="1">
      <protection locked="0"/>
    </xf>
    <xf numFmtId="1" fontId="12" fillId="0" borderId="208" xfId="11" applyNumberFormat="1" applyFont="1" applyFill="1" applyBorder="1" applyProtection="1">
      <protection locked="0"/>
    </xf>
    <xf numFmtId="0" fontId="12" fillId="0" borderId="208" xfId="11" applyFont="1" applyFill="1" applyBorder="1" applyProtection="1">
      <protection locked="0"/>
    </xf>
    <xf numFmtId="10" fontId="7" fillId="0" borderId="267" xfId="0" applyNumberFormat="1" applyFont="1" applyBorder="1" applyAlignment="1" applyProtection="1">
      <alignment horizontal="center" vertical="center" wrapText="1"/>
      <protection locked="0"/>
    </xf>
    <xf numFmtId="10" fontId="7" fillId="0" borderId="207" xfId="0" applyNumberFormat="1" applyFont="1" applyBorder="1" applyAlignment="1" applyProtection="1">
      <alignment horizontal="center" vertical="center" wrapText="1"/>
      <protection locked="0"/>
    </xf>
    <xf numFmtId="9" fontId="34" fillId="7" borderId="133" xfId="0" applyNumberFormat="1" applyFont="1" applyFill="1" applyBorder="1" applyAlignment="1" applyProtection="1">
      <alignment horizontal="center"/>
      <protection locked="0"/>
    </xf>
    <xf numFmtId="9" fontId="7" fillId="6" borderId="447" xfId="2" applyFont="1" applyFill="1" applyBorder="1" applyProtection="1"/>
    <xf numFmtId="9" fontId="7" fillId="6" borderId="251" xfId="2" applyFont="1" applyFill="1" applyBorder="1" applyProtection="1"/>
    <xf numFmtId="9" fontId="7" fillId="6" borderId="234" xfId="2" applyFont="1" applyFill="1" applyBorder="1" applyProtection="1"/>
    <xf numFmtId="9" fontId="17" fillId="6" borderId="451" xfId="2" applyFont="1" applyFill="1" applyBorder="1" applyAlignment="1" applyProtection="1">
      <alignment horizontal="left"/>
    </xf>
    <xf numFmtId="0" fontId="13" fillId="6" borderId="198" xfId="12" applyNumberFormat="1" applyFont="1" applyFill="1" applyBorder="1" applyProtection="1"/>
    <xf numFmtId="0" fontId="13" fillId="7" borderId="78" xfId="0" applyFont="1" applyFill="1" applyBorder="1" applyAlignment="1" applyProtection="1">
      <alignment horizontal="right" vertical="top"/>
      <protection locked="0"/>
    </xf>
    <xf numFmtId="0" fontId="14" fillId="0" borderId="133" xfId="0" applyFont="1" applyBorder="1" applyAlignment="1" applyProtection="1">
      <alignment horizontal="center"/>
      <protection locked="0"/>
    </xf>
    <xf numFmtId="42" fontId="13" fillId="7" borderId="449" xfId="0" applyNumberFormat="1" applyFont="1" applyFill="1" applyBorder="1" applyProtection="1">
      <protection locked="0"/>
    </xf>
    <xf numFmtId="0" fontId="0" fillId="0" borderId="169" xfId="0" applyBorder="1" applyProtection="1">
      <protection locked="0"/>
    </xf>
    <xf numFmtId="0" fontId="12" fillId="0" borderId="169" xfId="0" applyFont="1" applyBorder="1" applyProtection="1">
      <protection locked="0"/>
    </xf>
    <xf numFmtId="42" fontId="13" fillId="0" borderId="406" xfId="0" applyNumberFormat="1" applyFont="1" applyBorder="1" applyProtection="1">
      <protection locked="0"/>
    </xf>
    <xf numFmtId="42" fontId="13" fillId="0" borderId="244" xfId="0" applyNumberFormat="1" applyFont="1" applyBorder="1" applyProtection="1">
      <protection locked="0"/>
    </xf>
    <xf numFmtId="42" fontId="13" fillId="0" borderId="377" xfId="0" applyNumberFormat="1" applyFont="1" applyBorder="1" applyProtection="1">
      <protection locked="0"/>
    </xf>
    <xf numFmtId="0" fontId="37" fillId="0" borderId="234" xfId="0" applyFont="1" applyBorder="1" applyAlignment="1" applyProtection="1">
      <alignment wrapText="1"/>
      <protection locked="0"/>
    </xf>
    <xf numFmtId="0" fontId="37" fillId="0" borderId="210" xfId="0" applyFont="1" applyBorder="1" applyAlignment="1" applyProtection="1">
      <alignment wrapText="1"/>
      <protection locked="0"/>
    </xf>
    <xf numFmtId="0" fontId="36" fillId="0" borderId="333" xfId="0" applyFont="1" applyBorder="1" applyProtection="1">
      <protection locked="0"/>
    </xf>
    <xf numFmtId="0" fontId="36" fillId="0" borderId="210" xfId="0" applyFont="1" applyBorder="1" applyProtection="1">
      <protection locked="0"/>
    </xf>
    <xf numFmtId="0" fontId="36" fillId="0" borderId="332" xfId="0" applyFont="1" applyBorder="1" applyProtection="1">
      <protection locked="0"/>
    </xf>
    <xf numFmtId="0" fontId="36" fillId="0" borderId="333" xfId="0" applyFont="1" applyBorder="1" applyAlignment="1" applyProtection="1">
      <alignment horizontal="center"/>
      <protection locked="0"/>
    </xf>
    <xf numFmtId="0" fontId="36" fillId="0" borderId="210" xfId="0" applyFont="1" applyBorder="1" applyAlignment="1" applyProtection="1">
      <alignment horizontal="center"/>
      <protection locked="0"/>
    </xf>
    <xf numFmtId="165" fontId="13" fillId="7" borderId="452" xfId="0" applyNumberFormat="1" applyFont="1" applyFill="1" applyBorder="1" applyProtection="1">
      <protection locked="0"/>
    </xf>
    <xf numFmtId="42" fontId="36" fillId="0" borderId="266" xfId="0" applyNumberFormat="1" applyFont="1" applyBorder="1" applyProtection="1">
      <protection locked="0"/>
    </xf>
    <xf numFmtId="42" fontId="36" fillId="0" borderId="299" xfId="0" applyNumberFormat="1" applyFont="1" applyBorder="1" applyProtection="1">
      <protection locked="0"/>
    </xf>
    <xf numFmtId="42" fontId="36" fillId="0" borderId="251" xfId="0" applyNumberFormat="1" applyFont="1" applyBorder="1" applyProtection="1">
      <protection locked="0"/>
    </xf>
    <xf numFmtId="42" fontId="36" fillId="0" borderId="212" xfId="0" applyNumberFormat="1" applyFont="1" applyBorder="1" applyProtection="1">
      <protection locked="0"/>
    </xf>
    <xf numFmtId="42" fontId="36" fillId="0" borderId="447" xfId="0" applyNumberFormat="1" applyFont="1" applyBorder="1" applyProtection="1">
      <protection locked="0"/>
    </xf>
    <xf numFmtId="42" fontId="36" fillId="0" borderId="452" xfId="0" applyNumberFormat="1" applyFont="1" applyBorder="1" applyProtection="1">
      <protection locked="0"/>
    </xf>
    <xf numFmtId="42" fontId="36" fillId="5" borderId="251" xfId="0" applyNumberFormat="1" applyFont="1" applyFill="1" applyBorder="1" applyProtection="1">
      <protection locked="0"/>
    </xf>
    <xf numFmtId="42" fontId="36" fillId="5" borderId="212" xfId="0" applyNumberFormat="1" applyFont="1" applyFill="1" applyBorder="1" applyProtection="1">
      <protection locked="0"/>
    </xf>
    <xf numFmtId="42" fontId="36" fillId="5" borderId="389" xfId="0" applyNumberFormat="1" applyFont="1" applyFill="1" applyBorder="1" applyProtection="1">
      <protection locked="0"/>
    </xf>
    <xf numFmtId="42" fontId="36" fillId="5" borderId="2" xfId="0" applyNumberFormat="1" applyFont="1" applyFill="1" applyBorder="1" applyProtection="1">
      <protection locked="0"/>
    </xf>
    <xf numFmtId="42" fontId="36" fillId="5" borderId="447" xfId="0" applyNumberFormat="1" applyFont="1" applyFill="1" applyBorder="1" applyProtection="1">
      <protection locked="0"/>
    </xf>
    <xf numFmtId="42" fontId="36" fillId="5" borderId="452" xfId="0" applyNumberFormat="1" applyFont="1" applyFill="1" applyBorder="1" applyProtection="1">
      <protection locked="0"/>
    </xf>
    <xf numFmtId="0" fontId="44" fillId="0" borderId="0" xfId="0" applyFont="1" applyAlignment="1" applyProtection="1">
      <alignment wrapText="1"/>
      <protection locked="0"/>
    </xf>
    <xf numFmtId="0" fontId="44" fillId="0" borderId="31" xfId="0" applyFont="1" applyBorder="1" applyAlignment="1" applyProtection="1">
      <alignment wrapText="1"/>
      <protection locked="0"/>
    </xf>
    <xf numFmtId="42" fontId="36" fillId="5" borderId="266" xfId="0" applyNumberFormat="1" applyFont="1" applyFill="1" applyBorder="1" applyProtection="1">
      <protection locked="0"/>
    </xf>
    <xf numFmtId="42" fontId="36" fillId="5" borderId="299" xfId="0" applyNumberFormat="1" applyFont="1" applyFill="1" applyBorder="1" applyProtection="1">
      <protection locked="0"/>
    </xf>
    <xf numFmtId="0" fontId="17" fillId="5" borderId="537" xfId="0" applyFont="1" applyFill="1" applyBorder="1" applyAlignment="1" applyProtection="1">
      <alignment horizontal="center" vertical="center"/>
      <protection locked="0"/>
    </xf>
    <xf numFmtId="0" fontId="17" fillId="5" borderId="538" xfId="0" applyFont="1" applyFill="1" applyBorder="1" applyAlignment="1" applyProtection="1">
      <alignment horizontal="center" vertical="center"/>
      <protection locked="0"/>
    </xf>
    <xf numFmtId="0" fontId="17" fillId="5" borderId="538" xfId="0" applyFont="1" applyFill="1" applyBorder="1" applyAlignment="1" applyProtection="1">
      <alignment horizontal="center"/>
      <protection locked="0"/>
    </xf>
    <xf numFmtId="0" fontId="17" fillId="5" borderId="539" xfId="0" applyFont="1" applyFill="1" applyBorder="1" applyAlignment="1" applyProtection="1">
      <alignment horizontal="center" vertical="center"/>
      <protection locked="0"/>
    </xf>
    <xf numFmtId="5" fontId="17" fillId="0" borderId="519" xfId="0" applyNumberFormat="1" applyFont="1" applyBorder="1" applyAlignment="1" applyProtection="1">
      <alignment horizontal="center"/>
      <protection locked="0"/>
    </xf>
    <xf numFmtId="5" fontId="17" fillId="0" borderId="520" xfId="0" applyNumberFormat="1" applyFont="1" applyBorder="1" applyAlignment="1" applyProtection="1">
      <alignment horizontal="center"/>
      <protection locked="0"/>
    </xf>
    <xf numFmtId="5" fontId="17" fillId="0" borderId="446" xfId="0" applyNumberFormat="1" applyFont="1" applyBorder="1" applyAlignment="1" applyProtection="1">
      <alignment horizontal="center"/>
      <protection locked="0"/>
    </xf>
    <xf numFmtId="14" fontId="17" fillId="0" borderId="518" xfId="0" applyNumberFormat="1" applyFont="1" applyBorder="1" applyAlignment="1" applyProtection="1">
      <alignment horizontal="center"/>
      <protection locked="0"/>
    </xf>
    <xf numFmtId="42" fontId="20" fillId="0" borderId="540" xfId="0" applyNumberFormat="1" applyFont="1" applyBorder="1" applyAlignment="1" applyProtection="1">
      <alignment vertical="center"/>
      <protection locked="0"/>
    </xf>
    <xf numFmtId="42" fontId="20" fillId="0" borderId="284" xfId="0" applyNumberFormat="1" applyFont="1" applyBorder="1" applyAlignment="1" applyProtection="1">
      <alignment vertical="center"/>
      <protection locked="0"/>
    </xf>
    <xf numFmtId="42" fontId="20" fillId="0" borderId="289" xfId="0" applyNumberFormat="1" applyFont="1" applyBorder="1" applyAlignment="1" applyProtection="1">
      <alignment vertical="center" wrapText="1"/>
      <protection locked="0"/>
    </xf>
    <xf numFmtId="42" fontId="20" fillId="0" borderId="465" xfId="0" applyNumberFormat="1" applyFont="1" applyBorder="1" applyAlignment="1" applyProtection="1">
      <alignment vertical="center"/>
      <protection locked="0"/>
    </xf>
    <xf numFmtId="42" fontId="13" fillId="0" borderId="449" xfId="0" applyNumberFormat="1" applyFont="1" applyBorder="1" applyProtection="1">
      <protection locked="0"/>
    </xf>
    <xf numFmtId="42" fontId="13" fillId="0" borderId="215" xfId="0" applyNumberFormat="1" applyFont="1" applyBorder="1" applyProtection="1">
      <protection locked="0"/>
    </xf>
    <xf numFmtId="42" fontId="13" fillId="0" borderId="320" xfId="0" applyNumberFormat="1" applyFont="1" applyBorder="1" applyProtection="1">
      <protection locked="0"/>
    </xf>
    <xf numFmtId="3" fontId="12" fillId="0" borderId="333" xfId="0" applyNumberFormat="1" applyFont="1" applyBorder="1" applyAlignment="1" applyProtection="1">
      <alignment vertical="center" wrapText="1"/>
      <protection locked="0"/>
    </xf>
    <xf numFmtId="0" fontId="73" fillId="0" borderId="40" xfId="0" applyFont="1" applyBorder="1" applyProtection="1">
      <protection locked="0"/>
    </xf>
    <xf numFmtId="0" fontId="0" fillId="0" borderId="40" xfId="0" applyBorder="1" applyProtection="1">
      <protection locked="0"/>
    </xf>
    <xf numFmtId="42" fontId="20" fillId="0" borderId="520" xfId="0" applyNumberFormat="1" applyFont="1" applyBorder="1" applyAlignment="1" applyProtection="1">
      <alignment vertical="center"/>
      <protection locked="0"/>
    </xf>
    <xf numFmtId="0" fontId="81" fillId="0" borderId="0" xfId="0" applyFont="1" applyProtection="1">
      <protection locked="0"/>
    </xf>
    <xf numFmtId="42" fontId="36" fillId="0" borderId="553" xfId="0" applyNumberFormat="1" applyFont="1" applyBorder="1" applyAlignment="1" applyProtection="1">
      <alignment horizontal="right" vertical="center"/>
      <protection locked="0"/>
    </xf>
    <xf numFmtId="42" fontId="36" fillId="0" borderId="528" xfId="0" applyNumberFormat="1" applyFont="1" applyBorder="1" applyAlignment="1" applyProtection="1">
      <alignment vertical="center"/>
      <protection locked="0"/>
    </xf>
    <xf numFmtId="42" fontId="36" fillId="0" borderId="529" xfId="0" applyNumberFormat="1" applyFont="1" applyBorder="1" applyAlignment="1" applyProtection="1">
      <alignment vertical="center"/>
      <protection locked="0"/>
    </xf>
    <xf numFmtId="42" fontId="36" fillId="0" borderId="530" xfId="0" applyNumberFormat="1" applyFont="1" applyBorder="1" applyAlignment="1" applyProtection="1">
      <alignment vertical="center"/>
      <protection locked="0"/>
    </xf>
    <xf numFmtId="42" fontId="36" fillId="0" borderId="565" xfId="0" applyNumberFormat="1" applyFont="1" applyBorder="1" applyAlignment="1" applyProtection="1">
      <alignment vertical="center"/>
      <protection locked="0"/>
    </xf>
    <xf numFmtId="42" fontId="36" fillId="0" borderId="566" xfId="0" applyNumberFormat="1" applyFont="1" applyBorder="1" applyAlignment="1" applyProtection="1">
      <alignment vertical="center"/>
      <protection locked="0"/>
    </xf>
    <xf numFmtId="42" fontId="36" fillId="0" borderId="567" xfId="0" applyNumberFormat="1" applyFont="1" applyBorder="1" applyAlignment="1" applyProtection="1">
      <alignment vertical="center"/>
      <protection locked="0"/>
    </xf>
    <xf numFmtId="165" fontId="13" fillId="7" borderId="449" xfId="0" applyNumberFormat="1" applyFont="1" applyFill="1" applyBorder="1" applyProtection="1">
      <protection locked="0"/>
    </xf>
    <xf numFmtId="42" fontId="36" fillId="0" borderId="563" xfId="0" applyNumberFormat="1" applyFont="1" applyBorder="1" applyAlignment="1" applyProtection="1">
      <alignment horizontal="right" vertical="center"/>
      <protection locked="0"/>
    </xf>
    <xf numFmtId="42" fontId="36" fillId="0" borderId="559" xfId="0" applyNumberFormat="1" applyFont="1" applyBorder="1" applyAlignment="1" applyProtection="1">
      <alignment horizontal="right" vertical="center"/>
      <protection locked="0"/>
    </xf>
    <xf numFmtId="42" fontId="36" fillId="0" borderId="164" xfId="0" applyNumberFormat="1" applyFont="1" applyBorder="1" applyAlignment="1" applyProtection="1">
      <alignment horizontal="right" vertical="center"/>
      <protection locked="0"/>
    </xf>
    <xf numFmtId="42" fontId="36" fillId="0" borderId="165" xfId="0" applyNumberFormat="1" applyFont="1" applyBorder="1" applyAlignment="1" applyProtection="1">
      <alignment horizontal="right" vertical="center"/>
      <protection locked="0"/>
    </xf>
    <xf numFmtId="42" fontId="36" fillId="0" borderId="135" xfId="0" applyNumberFormat="1" applyFont="1" applyBorder="1" applyAlignment="1" applyProtection="1">
      <alignment horizontal="right" vertical="center"/>
      <protection locked="0"/>
    </xf>
    <xf numFmtId="165" fontId="13" fillId="7" borderId="133" xfId="0" applyNumberFormat="1" applyFont="1" applyFill="1" applyBorder="1" applyProtection="1">
      <protection locked="0"/>
    </xf>
    <xf numFmtId="0" fontId="12" fillId="0" borderId="0" xfId="0" applyFont="1" applyProtection="1">
      <protection locked="0"/>
    </xf>
    <xf numFmtId="0" fontId="36" fillId="0" borderId="352" xfId="0" applyFont="1" applyBorder="1" applyAlignment="1" applyProtection="1">
      <alignment vertical="center" wrapText="1"/>
      <protection locked="0"/>
    </xf>
    <xf numFmtId="42" fontId="13" fillId="0" borderId="276" xfId="0" applyNumberFormat="1" applyFont="1" applyBorder="1" applyProtection="1">
      <protection locked="0"/>
    </xf>
    <xf numFmtId="0" fontId="0" fillId="25" borderId="0" xfId="0" applyFill="1" applyProtection="1">
      <protection locked="0"/>
    </xf>
    <xf numFmtId="42" fontId="36" fillId="0" borderId="547" xfId="0" applyNumberFormat="1" applyFont="1" applyBorder="1" applyAlignment="1" applyProtection="1">
      <alignment vertical="center"/>
      <protection locked="0"/>
    </xf>
    <xf numFmtId="42" fontId="36" fillId="0" borderId="548" xfId="0" applyNumberFormat="1" applyFont="1" applyBorder="1" applyAlignment="1" applyProtection="1">
      <alignment vertical="center"/>
      <protection locked="0"/>
    </xf>
    <xf numFmtId="42" fontId="36" fillId="0" borderId="549" xfId="0" applyNumberFormat="1" applyFont="1" applyBorder="1" applyAlignment="1" applyProtection="1">
      <alignment vertical="center"/>
      <protection locked="0"/>
    </xf>
    <xf numFmtId="42" fontId="36" fillId="0" borderId="560" xfId="0" applyNumberFormat="1" applyFont="1" applyBorder="1" applyAlignment="1" applyProtection="1">
      <alignment vertical="center"/>
      <protection locked="0"/>
    </xf>
    <xf numFmtId="42" fontId="36" fillId="0" borderId="561" xfId="0" applyNumberFormat="1" applyFont="1" applyBorder="1" applyAlignment="1" applyProtection="1">
      <alignment vertical="center"/>
      <protection locked="0"/>
    </xf>
    <xf numFmtId="42" fontId="36" fillId="0" borderId="162" xfId="0" applyNumberFormat="1" applyFont="1" applyBorder="1" applyAlignment="1" applyProtection="1">
      <alignment vertical="center"/>
      <protection locked="0"/>
    </xf>
    <xf numFmtId="42" fontId="36" fillId="0" borderId="163" xfId="0" applyNumberFormat="1" applyFont="1" applyBorder="1" applyAlignment="1" applyProtection="1">
      <alignment vertical="center"/>
      <protection locked="0"/>
    </xf>
    <xf numFmtId="42" fontId="36" fillId="0" borderId="562" xfId="0" applyNumberFormat="1" applyFont="1" applyBorder="1" applyAlignment="1" applyProtection="1">
      <alignment vertical="center"/>
      <protection locked="0"/>
    </xf>
    <xf numFmtId="165" fontId="13" fillId="7" borderId="460" xfId="0" applyNumberFormat="1" applyFont="1" applyFill="1" applyBorder="1" applyProtection="1">
      <protection locked="0"/>
    </xf>
    <xf numFmtId="165" fontId="13" fillId="7" borderId="459" xfId="0" applyNumberFormat="1" applyFont="1" applyFill="1" applyBorder="1" applyProtection="1">
      <protection locked="0"/>
    </xf>
    <xf numFmtId="0" fontId="13" fillId="0" borderId="580" xfId="0" applyFont="1" applyBorder="1" applyAlignment="1" applyProtection="1">
      <alignment wrapText="1"/>
      <protection locked="0"/>
    </xf>
    <xf numFmtId="0" fontId="0" fillId="0" borderId="250" xfId="0" applyBorder="1" applyProtection="1">
      <protection locked="0"/>
    </xf>
    <xf numFmtId="0" fontId="12" fillId="33" borderId="0" xfId="0" applyFont="1" applyFill="1"/>
    <xf numFmtId="0" fontId="0" fillId="33" borderId="0" xfId="0" applyFill="1" applyProtection="1">
      <protection locked="0"/>
    </xf>
    <xf numFmtId="42" fontId="36" fillId="0" borderId="584" xfId="0" applyNumberFormat="1" applyFont="1" applyBorder="1" applyAlignment="1" applyProtection="1">
      <alignment vertical="center"/>
      <protection locked="0"/>
    </xf>
    <xf numFmtId="165" fontId="13" fillId="7" borderId="0" xfId="0" applyNumberFormat="1" applyFont="1" applyFill="1" applyProtection="1">
      <protection locked="0"/>
    </xf>
    <xf numFmtId="44" fontId="36" fillId="0" borderId="583" xfId="0" applyNumberFormat="1" applyFont="1" applyBorder="1" applyAlignment="1" applyProtection="1">
      <alignment horizontal="right" vertical="center"/>
      <protection locked="0"/>
    </xf>
    <xf numFmtId="42" fontId="36" fillId="0" borderId="587" xfId="0" applyNumberFormat="1" applyFont="1" applyBorder="1" applyAlignment="1" applyProtection="1">
      <alignment horizontal="right" vertical="center"/>
      <protection locked="0"/>
    </xf>
    <xf numFmtId="42" fontId="36" fillId="0" borderId="581" xfId="0" applyNumberFormat="1" applyFont="1" applyBorder="1" applyAlignment="1" applyProtection="1">
      <alignment horizontal="right" vertical="center"/>
      <protection locked="0"/>
    </xf>
    <xf numFmtId="42" fontId="36" fillId="0" borderId="540" xfId="0" applyNumberFormat="1" applyFont="1" applyBorder="1" applyAlignment="1" applyProtection="1">
      <alignment vertical="center"/>
      <protection locked="0"/>
    </xf>
    <xf numFmtId="42" fontId="36" fillId="0" borderId="465" xfId="0" applyNumberFormat="1" applyFont="1" applyBorder="1" applyAlignment="1" applyProtection="1">
      <alignment vertical="center"/>
      <protection locked="0"/>
    </xf>
    <xf numFmtId="42" fontId="36" fillId="6" borderId="501" xfId="1" applyNumberFormat="1" applyFont="1" applyFill="1" applyBorder="1" applyAlignment="1" applyProtection="1">
      <alignment horizontal="right" vertical="center"/>
    </xf>
    <xf numFmtId="42" fontId="36" fillId="6" borderId="464" xfId="1" applyNumberFormat="1" applyFont="1" applyFill="1" applyBorder="1" applyAlignment="1" applyProtection="1">
      <alignment horizontal="right" vertical="center"/>
    </xf>
    <xf numFmtId="42" fontId="36" fillId="6" borderId="465" xfId="1" applyNumberFormat="1" applyFont="1" applyFill="1" applyBorder="1" applyAlignment="1" applyProtection="1">
      <alignment horizontal="right" vertical="center"/>
    </xf>
    <xf numFmtId="42" fontId="36" fillId="0" borderId="591" xfId="0" applyNumberFormat="1" applyFont="1" applyBorder="1" applyAlignment="1" applyProtection="1">
      <alignment vertical="center"/>
      <protection locked="0"/>
    </xf>
    <xf numFmtId="42" fontId="36" fillId="0" borderId="592" xfId="0" applyNumberFormat="1" applyFont="1" applyBorder="1" applyAlignment="1" applyProtection="1">
      <alignment vertical="center"/>
      <protection locked="0"/>
    </xf>
    <xf numFmtId="42" fontId="36" fillId="0" borderId="593" xfId="0" applyNumberFormat="1" applyFont="1" applyBorder="1" applyAlignment="1" applyProtection="1">
      <alignment vertical="center"/>
      <protection locked="0"/>
    </xf>
    <xf numFmtId="0" fontId="13" fillId="0" borderId="299" xfId="0" applyFont="1" applyBorder="1" applyProtection="1">
      <protection locked="0"/>
    </xf>
    <xf numFmtId="0" fontId="13" fillId="0" borderId="311" xfId="0" applyFont="1" applyBorder="1" applyAlignment="1" applyProtection="1">
      <alignment horizontal="center"/>
      <protection locked="0"/>
    </xf>
    <xf numFmtId="42" fontId="13" fillId="0" borderId="311" xfId="0" applyNumberFormat="1" applyFont="1" applyBorder="1" applyAlignment="1" applyProtection="1">
      <alignment horizontal="right"/>
      <protection locked="0"/>
    </xf>
    <xf numFmtId="9" fontId="13" fillId="0" borderId="311" xfId="0" applyNumberFormat="1" applyFont="1" applyBorder="1" applyAlignment="1" applyProtection="1">
      <alignment horizontal="right" wrapText="1"/>
      <protection locked="0"/>
    </xf>
    <xf numFmtId="42" fontId="13" fillId="6" borderId="311" xfId="0" applyNumberFormat="1" applyFont="1" applyFill="1" applyBorder="1" applyAlignment="1" applyProtection="1">
      <alignment horizontal="left" wrapText="1"/>
      <protection locked="0"/>
    </xf>
    <xf numFmtId="0" fontId="13" fillId="0" borderId="599" xfId="0" applyFont="1" applyBorder="1" applyAlignment="1" applyProtection="1">
      <alignment wrapText="1"/>
      <protection locked="0"/>
    </xf>
    <xf numFmtId="0" fontId="13" fillId="0" borderId="579" xfId="0" applyFont="1" applyBorder="1" applyAlignment="1" applyProtection="1">
      <alignment horizontal="center" wrapText="1"/>
      <protection locked="0"/>
    </xf>
    <xf numFmtId="42" fontId="13" fillId="0" borderId="579" xfId="0" applyNumberFormat="1" applyFont="1" applyBorder="1" applyAlignment="1" applyProtection="1">
      <alignment horizontal="right"/>
      <protection locked="0"/>
    </xf>
    <xf numFmtId="9" fontId="13" fillId="0" borderId="579" xfId="0" applyNumberFormat="1" applyFont="1" applyBorder="1" applyAlignment="1" applyProtection="1">
      <alignment horizontal="right" wrapText="1"/>
      <protection locked="0"/>
    </xf>
    <xf numFmtId="0" fontId="13" fillId="0" borderId="600" xfId="0" applyFont="1" applyBorder="1" applyProtection="1">
      <protection locked="0"/>
    </xf>
    <xf numFmtId="0" fontId="13" fillId="0" borderId="311" xfId="0" applyFont="1" applyBorder="1" applyAlignment="1" applyProtection="1">
      <alignment horizontal="center" wrapText="1"/>
      <protection locked="0"/>
    </xf>
    <xf numFmtId="42" fontId="13" fillId="0" borderId="583" xfId="0" applyNumberFormat="1" applyFont="1" applyBorder="1" applyAlignment="1" applyProtection="1">
      <alignment horizontal="right"/>
      <protection locked="0"/>
    </xf>
    <xf numFmtId="42" fontId="13" fillId="0" borderId="466" xfId="0" applyNumberFormat="1" applyFont="1" applyBorder="1" applyAlignment="1" applyProtection="1">
      <alignment horizontal="right"/>
      <protection locked="0"/>
    </xf>
    <xf numFmtId="42" fontId="13" fillId="0" borderId="540" xfId="0" applyNumberFormat="1" applyFont="1" applyBorder="1" applyAlignment="1" applyProtection="1">
      <alignment horizontal="right"/>
      <protection locked="0"/>
    </xf>
    <xf numFmtId="0" fontId="3" fillId="33" borderId="31" xfId="0" applyFont="1" applyFill="1" applyBorder="1" applyAlignment="1">
      <alignment vertical="center"/>
    </xf>
    <xf numFmtId="0" fontId="3" fillId="33" borderId="0" xfId="0" applyFont="1" applyFill="1" applyAlignment="1">
      <alignment vertical="center"/>
    </xf>
    <xf numFmtId="0" fontId="3" fillId="33" borderId="0" xfId="0" applyFont="1" applyFill="1"/>
    <xf numFmtId="0" fontId="3" fillId="33" borderId="32" xfId="0" applyFont="1" applyFill="1" applyBorder="1" applyAlignment="1">
      <alignment vertical="center"/>
    </xf>
    <xf numFmtId="0" fontId="3" fillId="33" borderId="110" xfId="0" applyFont="1" applyFill="1" applyBorder="1" applyAlignment="1">
      <alignment vertical="center"/>
    </xf>
    <xf numFmtId="5" fontId="70" fillId="33" borderId="0" xfId="7" applyNumberFormat="1" applyFont="1" applyFill="1" applyProtection="1"/>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38" xfId="0" applyFont="1" applyFill="1" applyBorder="1" applyAlignment="1">
      <alignment vertical="center"/>
    </xf>
    <xf numFmtId="0" fontId="7" fillId="33" borderId="0" xfId="0" applyFont="1" applyFill="1" applyAlignment="1">
      <alignment horizontal="left" vertical="center"/>
    </xf>
    <xf numFmtId="0" fontId="3" fillId="33" borderId="33" xfId="0" applyFont="1" applyFill="1" applyBorder="1" applyAlignment="1">
      <alignment vertical="center"/>
    </xf>
    <xf numFmtId="0" fontId="3" fillId="33" borderId="34" xfId="0" applyFont="1" applyFill="1" applyBorder="1" applyAlignment="1">
      <alignment vertical="center"/>
    </xf>
    <xf numFmtId="0" fontId="3" fillId="33" borderId="40" xfId="0" applyFont="1" applyFill="1" applyBorder="1" applyAlignment="1">
      <alignment vertical="center"/>
    </xf>
    <xf numFmtId="0" fontId="3" fillId="33" borderId="111" xfId="0" applyFont="1" applyFill="1" applyBorder="1" applyAlignment="1">
      <alignment vertical="center"/>
    </xf>
    <xf numFmtId="0" fontId="3" fillId="33" borderId="35" xfId="0" applyFont="1" applyFill="1" applyBorder="1" applyAlignment="1">
      <alignment vertical="center"/>
    </xf>
    <xf numFmtId="0" fontId="3" fillId="33" borderId="39" xfId="0" applyFont="1" applyFill="1" applyBorder="1" applyAlignment="1">
      <alignment vertical="center"/>
    </xf>
    <xf numFmtId="0" fontId="3" fillId="0" borderId="588" xfId="0" applyFont="1" applyBorder="1" applyAlignment="1" applyProtection="1">
      <alignment vertical="center" wrapText="1"/>
      <protection locked="0"/>
    </xf>
    <xf numFmtId="14" fontId="3" fillId="0" borderId="250" xfId="0" applyNumberFormat="1" applyFont="1" applyBorder="1" applyAlignment="1" applyProtection="1">
      <alignment vertical="center"/>
      <protection locked="0"/>
    </xf>
    <xf numFmtId="0" fontId="3" fillId="33" borderId="169" xfId="0" applyFont="1" applyFill="1" applyBorder="1" applyAlignment="1" applyProtection="1">
      <alignment vertical="center" wrapText="1"/>
      <protection locked="0"/>
    </xf>
    <xf numFmtId="0" fontId="3" fillId="33" borderId="169" xfId="0" applyFont="1" applyFill="1" applyBorder="1" applyAlignment="1" applyProtection="1">
      <alignment vertical="center"/>
      <protection locked="0"/>
    </xf>
    <xf numFmtId="14" fontId="3" fillId="33" borderId="169" xfId="0" applyNumberFormat="1" applyFont="1" applyFill="1" applyBorder="1" applyAlignment="1" applyProtection="1">
      <alignment vertical="center"/>
      <protection locked="0"/>
    </xf>
    <xf numFmtId="0" fontId="13" fillId="0" borderId="449" xfId="0" applyFont="1" applyBorder="1" applyProtection="1">
      <protection locked="0"/>
    </xf>
    <xf numFmtId="44" fontId="17" fillId="6" borderId="451" xfId="2" applyNumberFormat="1" applyFont="1" applyFill="1" applyBorder="1" applyAlignment="1" applyProtection="1">
      <alignment horizontal="left"/>
    </xf>
    <xf numFmtId="42" fontId="13" fillId="0" borderId="284" xfId="0" applyNumberFormat="1" applyFont="1" applyBorder="1" applyProtection="1">
      <protection locked="0"/>
    </xf>
    <xf numFmtId="44" fontId="0" fillId="6" borderId="236" xfId="1" applyFont="1" applyFill="1" applyBorder="1" applyProtection="1"/>
    <xf numFmtId="0" fontId="3" fillId="3" borderId="213" xfId="0" applyFont="1" applyFill="1" applyBorder="1" applyProtection="1">
      <protection locked="0"/>
    </xf>
    <xf numFmtId="0" fontId="18" fillId="14" borderId="0" xfId="0" applyFont="1" applyFill="1"/>
    <xf numFmtId="0" fontId="0" fillId="0" borderId="0" xfId="0" applyAlignment="1">
      <alignment vertical="top"/>
    </xf>
    <xf numFmtId="0" fontId="2" fillId="7" borderId="612" xfId="0" applyFont="1" applyFill="1" applyBorder="1" applyAlignment="1">
      <alignment horizontal="center"/>
    </xf>
    <xf numFmtId="0" fontId="0" fillId="0" borderId="613" xfId="0" applyBorder="1" applyAlignment="1">
      <alignment horizontal="center"/>
    </xf>
    <xf numFmtId="0" fontId="2" fillId="7" borderId="11" xfId="0" applyFont="1" applyFill="1" applyBorder="1" applyAlignment="1">
      <alignment horizontal="center"/>
    </xf>
    <xf numFmtId="174" fontId="0" fillId="0" borderId="508" xfId="0" applyNumberFormat="1" applyBorder="1" applyAlignment="1">
      <alignment horizontal="center"/>
    </xf>
    <xf numFmtId="0" fontId="0" fillId="0" borderId="0" xfId="0" applyAlignment="1">
      <alignment vertical="top" wrapText="1"/>
    </xf>
    <xf numFmtId="0" fontId="2" fillId="0" borderId="0" xfId="0" applyFont="1" applyAlignment="1">
      <alignment horizontal="left"/>
    </xf>
    <xf numFmtId="0" fontId="0" fillId="0" borderId="0" xfId="8" applyFont="1" applyAlignment="1">
      <alignment vertical="top"/>
    </xf>
    <xf numFmtId="0" fontId="0" fillId="0" borderId="0" xfId="0" applyAlignment="1">
      <alignment wrapText="1"/>
    </xf>
    <xf numFmtId="0" fontId="3" fillId="0" borderId="0" xfId="4" applyAlignment="1">
      <alignment vertical="top"/>
    </xf>
    <xf numFmtId="0" fontId="0" fillId="0" borderId="0" xfId="8" applyFont="1" applyAlignment="1">
      <alignment vertical="top" wrapText="1"/>
    </xf>
    <xf numFmtId="0" fontId="0" fillId="0" borderId="0" xfId="8" applyFont="1"/>
    <xf numFmtId="0" fontId="0" fillId="23" borderId="0" xfId="0" applyFill="1"/>
    <xf numFmtId="0" fontId="0" fillId="23" borderId="0" xfId="0" applyFill="1" applyAlignment="1">
      <alignment vertical="top"/>
    </xf>
    <xf numFmtId="0" fontId="13" fillId="33" borderId="86" xfId="0" applyFont="1" applyFill="1" applyBorder="1"/>
    <xf numFmtId="0" fontId="13" fillId="33" borderId="87" xfId="0" applyFont="1" applyFill="1" applyBorder="1"/>
    <xf numFmtId="0" fontId="13" fillId="33" borderId="88" xfId="0" applyFont="1" applyFill="1" applyBorder="1"/>
    <xf numFmtId="0" fontId="13" fillId="33" borderId="89" xfId="0" applyFont="1" applyFill="1" applyBorder="1"/>
    <xf numFmtId="0" fontId="13" fillId="33" borderId="90" xfId="0" applyFont="1" applyFill="1" applyBorder="1"/>
    <xf numFmtId="0" fontId="0" fillId="0" borderId="509" xfId="0" applyBorder="1"/>
    <xf numFmtId="0" fontId="2" fillId="0" borderId="510" xfId="0" applyFont="1" applyBorder="1"/>
    <xf numFmtId="0" fontId="0" fillId="0" borderId="510" xfId="0" applyBorder="1"/>
    <xf numFmtId="0" fontId="0" fillId="0" borderId="511" xfId="0" applyBorder="1"/>
    <xf numFmtId="0" fontId="13" fillId="33" borderId="0" xfId="0" applyFont="1" applyFill="1"/>
    <xf numFmtId="0" fontId="0" fillId="0" borderId="391" xfId="0" applyBorder="1"/>
    <xf numFmtId="0" fontId="0" fillId="0" borderId="3" xfId="0" applyBorder="1"/>
    <xf numFmtId="0" fontId="14" fillId="33" borderId="0" xfId="0" applyFont="1" applyFill="1"/>
    <xf numFmtId="0" fontId="17" fillId="33" borderId="0" xfId="0" applyFont="1" applyFill="1"/>
    <xf numFmtId="0" fontId="13" fillId="33" borderId="0" xfId="0" applyFont="1" applyFill="1" applyAlignment="1">
      <alignment horizontal="left"/>
    </xf>
    <xf numFmtId="0" fontId="14" fillId="33" borderId="57" xfId="0" applyFont="1" applyFill="1" applyBorder="1"/>
    <xf numFmtId="0" fontId="17" fillId="33" borderId="57" xfId="0" applyFont="1" applyFill="1" applyBorder="1"/>
    <xf numFmtId="0" fontId="0" fillId="33" borderId="0" xfId="0" applyFill="1"/>
    <xf numFmtId="0" fontId="17" fillId="33" borderId="0" xfId="0" applyFont="1" applyFill="1" applyAlignment="1">
      <alignment horizontal="left"/>
    </xf>
    <xf numFmtId="0" fontId="13" fillId="33" borderId="0" xfId="0" applyFont="1" applyFill="1" applyAlignment="1">
      <alignment horizontal="left" indent="1"/>
    </xf>
    <xf numFmtId="0" fontId="0" fillId="0" borderId="448" xfId="0" applyBorder="1"/>
    <xf numFmtId="0" fontId="0" fillId="33" borderId="25" xfId="0" applyFill="1" applyBorder="1"/>
    <xf numFmtId="0" fontId="13" fillId="33" borderId="25" xfId="0" applyFont="1" applyFill="1" applyBorder="1" applyAlignment="1">
      <alignment vertical="top" wrapText="1"/>
    </xf>
    <xf numFmtId="0" fontId="17" fillId="33" borderId="0" xfId="0" applyFont="1" applyFill="1" applyAlignment="1">
      <alignment horizontal="left" indent="1"/>
    </xf>
    <xf numFmtId="0" fontId="17" fillId="33" borderId="0" xfId="0" applyFont="1" applyFill="1" applyAlignment="1">
      <alignment horizontal="right"/>
    </xf>
    <xf numFmtId="0" fontId="13" fillId="33" borderId="18" xfId="0" applyFont="1" applyFill="1" applyBorder="1" applyAlignment="1">
      <alignment horizontal="left"/>
    </xf>
    <xf numFmtId="0" fontId="13" fillId="0" borderId="0" xfId="0" applyFont="1" applyAlignment="1">
      <alignment horizontal="left"/>
    </xf>
    <xf numFmtId="0" fontId="13" fillId="33" borderId="0" xfId="0" applyFont="1" applyFill="1" applyAlignment="1">
      <alignment horizontal="center" vertical="center"/>
    </xf>
    <xf numFmtId="0" fontId="17" fillId="33" borderId="0" xfId="0" applyFont="1" applyFill="1" applyAlignment="1">
      <alignment horizontal="right" vertical="center"/>
    </xf>
    <xf numFmtId="0" fontId="2" fillId="33" borderId="0" xfId="0" applyFont="1" applyFill="1"/>
    <xf numFmtId="0" fontId="17" fillId="33" borderId="25" xfId="0" applyFont="1" applyFill="1" applyBorder="1" applyAlignment="1">
      <alignment horizontal="right" vertical="center"/>
    </xf>
    <xf numFmtId="0" fontId="13" fillId="33" borderId="0" xfId="0" applyFont="1" applyFill="1" applyAlignment="1">
      <alignment vertical="center"/>
    </xf>
    <xf numFmtId="0" fontId="13" fillId="33" borderId="18" xfId="0" applyFont="1" applyFill="1" applyBorder="1" applyAlignment="1">
      <alignment vertical="center"/>
    </xf>
    <xf numFmtId="0" fontId="13" fillId="33" borderId="6" xfId="0" applyFont="1" applyFill="1" applyBorder="1"/>
    <xf numFmtId="0" fontId="13" fillId="33" borderId="6" xfId="0" applyFont="1" applyFill="1" applyBorder="1" applyAlignment="1">
      <alignment horizontal="right" vertical="center"/>
    </xf>
    <xf numFmtId="0" fontId="13" fillId="33" borderId="6" xfId="0" applyFont="1" applyFill="1" applyBorder="1" applyAlignment="1">
      <alignment vertical="center"/>
    </xf>
    <xf numFmtId="0" fontId="13" fillId="33" borderId="0" xfId="0" applyFont="1" applyFill="1" applyAlignment="1">
      <alignment horizontal="left" vertical="top"/>
    </xf>
    <xf numFmtId="0" fontId="41" fillId="33" borderId="0" xfId="0" applyFont="1" applyFill="1" applyAlignment="1">
      <alignment vertical="top" wrapText="1"/>
    </xf>
    <xf numFmtId="0" fontId="13" fillId="33" borderId="83" xfId="0" applyFont="1" applyFill="1" applyBorder="1"/>
    <xf numFmtId="0" fontId="13" fillId="33" borderId="84" xfId="0" applyFont="1" applyFill="1" applyBorder="1"/>
    <xf numFmtId="9" fontId="13" fillId="33" borderId="84" xfId="0" applyNumberFormat="1" applyFont="1" applyFill="1" applyBorder="1"/>
    <xf numFmtId="0" fontId="13" fillId="33" borderId="85" xfId="0" applyFont="1" applyFill="1" applyBorder="1"/>
    <xf numFmtId="0" fontId="44" fillId="0" borderId="0" xfId="0" applyFont="1" applyAlignment="1" applyProtection="1">
      <alignment vertical="center" wrapText="1"/>
      <protection locked="0"/>
    </xf>
    <xf numFmtId="0" fontId="0" fillId="0" borderId="457" xfId="0" applyBorder="1"/>
    <xf numFmtId="0" fontId="0" fillId="0" borderId="508" xfId="0" applyBorder="1"/>
    <xf numFmtId="0" fontId="3" fillId="0" borderId="0" xfId="0" applyFont="1" applyProtection="1">
      <protection locked="0"/>
    </xf>
    <xf numFmtId="0" fontId="44" fillId="0" borderId="0" xfId="0" applyFont="1" applyAlignment="1" applyProtection="1">
      <alignment horizontal="center" wrapText="1"/>
      <protection locked="0"/>
    </xf>
    <xf numFmtId="0" fontId="0" fillId="0" borderId="181" xfId="0" applyBorder="1"/>
    <xf numFmtId="0" fontId="2" fillId="0" borderId="187" xfId="0" applyFont="1" applyBorder="1"/>
    <xf numFmtId="0" fontId="0" fillId="0" borderId="187" xfId="0" applyBorder="1"/>
    <xf numFmtId="0" fontId="0" fillId="0" borderId="119" xfId="0" applyBorder="1"/>
    <xf numFmtId="0" fontId="0" fillId="0" borderId="190" xfId="0" applyBorder="1"/>
    <xf numFmtId="0" fontId="0" fillId="0" borderId="191" xfId="0" applyBorder="1"/>
    <xf numFmtId="0" fontId="3" fillId="33" borderId="180" xfId="0" applyFont="1" applyFill="1" applyBorder="1"/>
    <xf numFmtId="0" fontId="3" fillId="33" borderId="182" xfId="0" applyFont="1" applyFill="1" applyBorder="1"/>
    <xf numFmtId="0" fontId="0" fillId="33" borderId="182" xfId="0" applyFill="1" applyBorder="1"/>
    <xf numFmtId="0" fontId="0" fillId="33" borderId="183" xfId="0" applyFill="1" applyBorder="1"/>
    <xf numFmtId="0" fontId="3" fillId="33" borderId="391" xfId="0" applyFont="1" applyFill="1" applyBorder="1"/>
    <xf numFmtId="0" fontId="3" fillId="33" borderId="3" xfId="0" applyFont="1" applyFill="1" applyBorder="1"/>
    <xf numFmtId="0" fontId="3" fillId="33" borderId="2" xfId="0" applyFont="1" applyFill="1" applyBorder="1"/>
    <xf numFmtId="0" fontId="73" fillId="33" borderId="73" xfId="0" applyFont="1" applyFill="1" applyBorder="1"/>
    <xf numFmtId="0" fontId="3" fillId="33" borderId="73" xfId="0" applyFont="1" applyFill="1" applyBorder="1"/>
    <xf numFmtId="3" fontId="3" fillId="24" borderId="65" xfId="0" applyNumberFormat="1" applyFont="1" applyFill="1" applyBorder="1" applyAlignment="1">
      <alignment horizontal="center" vertical="center" wrapText="1"/>
    </xf>
    <xf numFmtId="3" fontId="3" fillId="24" borderId="54" xfId="0" applyNumberFormat="1" applyFont="1" applyFill="1" applyBorder="1" applyAlignment="1">
      <alignment vertical="center" wrapText="1"/>
    </xf>
    <xf numFmtId="3" fontId="3" fillId="24" borderId="53" xfId="0" applyNumberFormat="1" applyFont="1" applyFill="1" applyBorder="1" applyAlignment="1">
      <alignment vertical="center" wrapText="1"/>
    </xf>
    <xf numFmtId="0" fontId="0" fillId="33" borderId="2" xfId="0" applyFill="1" applyBorder="1"/>
    <xf numFmtId="9" fontId="17" fillId="33" borderId="182" xfId="0" applyNumberFormat="1" applyFont="1" applyFill="1" applyBorder="1" applyAlignment="1">
      <alignment vertical="center" wrapText="1"/>
    </xf>
    <xf numFmtId="0" fontId="0" fillId="33" borderId="87" xfId="0" applyFill="1" applyBorder="1"/>
    <xf numFmtId="0" fontId="0" fillId="33" borderId="3" xfId="0" applyFill="1" applyBorder="1"/>
    <xf numFmtId="0" fontId="12" fillId="6" borderId="348" xfId="0" applyFont="1" applyFill="1" applyBorder="1" applyAlignment="1">
      <alignment horizontal="left"/>
    </xf>
    <xf numFmtId="0" fontId="3" fillId="6" borderId="406" xfId="0" applyFont="1" applyFill="1" applyBorder="1" applyAlignment="1">
      <alignment horizontal="center"/>
    </xf>
    <xf numFmtId="0" fontId="12" fillId="6" borderId="207" xfId="0" applyFont="1" applyFill="1" applyBorder="1" applyAlignment="1">
      <alignment horizontal="left"/>
    </xf>
    <xf numFmtId="0" fontId="3" fillId="6" borderId="244" xfId="0" applyFont="1" applyFill="1" applyBorder="1" applyAlignment="1">
      <alignment horizontal="center"/>
    </xf>
    <xf numFmtId="0" fontId="0" fillId="33" borderId="73" xfId="0" applyFill="1" applyBorder="1"/>
    <xf numFmtId="0" fontId="1" fillId="6" borderId="244" xfId="0" applyFont="1" applyFill="1" applyBorder="1" applyAlignment="1">
      <alignment horizontal="center"/>
    </xf>
    <xf numFmtId="0" fontId="0" fillId="6" borderId="207" xfId="0" applyFill="1" applyBorder="1" applyAlignment="1">
      <alignment horizontal="left"/>
    </xf>
    <xf numFmtId="0" fontId="0" fillId="6" borderId="212" xfId="0" applyFill="1" applyBorder="1" applyAlignment="1">
      <alignment horizontal="left"/>
    </xf>
    <xf numFmtId="0" fontId="1" fillId="6" borderId="252" xfId="0" applyFont="1" applyFill="1" applyBorder="1" applyAlignment="1">
      <alignment horizontal="center"/>
    </xf>
    <xf numFmtId="0" fontId="2" fillId="14" borderId="199" xfId="0" applyFont="1" applyFill="1" applyBorder="1"/>
    <xf numFmtId="0" fontId="0" fillId="6" borderId="134" xfId="0" applyFill="1" applyBorder="1" applyAlignment="1">
      <alignment horizontal="center"/>
    </xf>
    <xf numFmtId="0" fontId="0" fillId="6" borderId="197" xfId="0" applyFill="1" applyBorder="1" applyAlignment="1">
      <alignment horizontal="center"/>
    </xf>
    <xf numFmtId="0" fontId="0" fillId="6" borderId="132" xfId="0" applyFill="1" applyBorder="1" applyAlignment="1">
      <alignment horizontal="center"/>
    </xf>
    <xf numFmtId="0" fontId="5" fillId="6" borderId="78" xfId="0" applyFont="1" applyFill="1" applyBorder="1" applyAlignment="1">
      <alignment horizontal="center"/>
    </xf>
    <xf numFmtId="0" fontId="5" fillId="6" borderId="91" xfId="0" applyFont="1" applyFill="1" applyBorder="1" applyAlignment="1">
      <alignment horizontal="center"/>
    </xf>
    <xf numFmtId="0" fontId="3" fillId="6" borderId="97" xfId="0" applyFont="1" applyFill="1" applyBorder="1" applyAlignment="1">
      <alignment horizontal="center"/>
    </xf>
    <xf numFmtId="0" fontId="3" fillId="6" borderId="98" xfId="0" applyFont="1" applyFill="1" applyBorder="1" applyAlignment="1">
      <alignment horizontal="center"/>
    </xf>
    <xf numFmtId="0" fontId="3" fillId="33" borderId="11" xfId="0" applyFont="1" applyFill="1" applyBorder="1"/>
    <xf numFmtId="0" fontId="0" fillId="33" borderId="395" xfId="0" applyFill="1" applyBorder="1"/>
    <xf numFmtId="0" fontId="44" fillId="33" borderId="445" xfId="0" applyFont="1" applyFill="1" applyBorder="1" applyAlignment="1">
      <alignment vertical="center" wrapText="1"/>
    </xf>
    <xf numFmtId="0" fontId="44" fillId="33" borderId="445" xfId="0" applyFont="1" applyFill="1" applyBorder="1" applyAlignment="1">
      <alignment wrapText="1"/>
    </xf>
    <xf numFmtId="0" fontId="3" fillId="33" borderId="191" xfId="0" applyFont="1" applyFill="1" applyBorder="1"/>
    <xf numFmtId="0" fontId="2" fillId="0" borderId="0" xfId="0" applyFont="1"/>
    <xf numFmtId="9" fontId="36" fillId="14" borderId="134" xfId="0" applyNumberFormat="1" applyFont="1" applyFill="1" applyBorder="1" applyAlignment="1">
      <alignment horizontal="left" vertical="center"/>
    </xf>
    <xf numFmtId="9" fontId="36" fillId="14" borderId="134" xfId="0" applyNumberFormat="1" applyFont="1" applyFill="1" applyBorder="1" applyAlignment="1">
      <alignment horizontal="center" vertical="center"/>
    </xf>
    <xf numFmtId="0" fontId="0" fillId="6" borderId="198" xfId="0" applyFill="1" applyBorder="1" applyAlignment="1">
      <alignment horizontal="center"/>
    </xf>
    <xf numFmtId="9" fontId="36" fillId="14" borderId="603" xfId="0" applyNumberFormat="1" applyFont="1" applyFill="1" applyBorder="1" applyAlignment="1">
      <alignment horizontal="center" vertical="center"/>
    </xf>
    <xf numFmtId="9" fontId="36" fillId="14" borderId="604" xfId="0" applyNumberFormat="1" applyFont="1" applyFill="1" applyBorder="1" applyAlignment="1">
      <alignment horizontal="center" vertical="center"/>
    </xf>
    <xf numFmtId="9" fontId="36" fillId="14" borderId="605" xfId="0" applyNumberFormat="1" applyFont="1" applyFill="1" applyBorder="1" applyAlignment="1">
      <alignment horizontal="center" vertical="center"/>
    </xf>
    <xf numFmtId="9" fontId="36" fillId="14" borderId="511" xfId="0" applyNumberFormat="1" applyFont="1" applyFill="1" applyBorder="1" applyAlignment="1">
      <alignment horizontal="center" vertical="center"/>
    </xf>
    <xf numFmtId="0" fontId="0" fillId="6" borderId="536" xfId="0" applyFill="1" applyBorder="1" applyAlignment="1">
      <alignment horizontal="center"/>
    </xf>
    <xf numFmtId="0" fontId="0" fillId="25" borderId="0" xfId="0" applyFill="1"/>
    <xf numFmtId="3" fontId="12" fillId="6" borderId="334" xfId="0" applyNumberFormat="1" applyFont="1" applyFill="1" applyBorder="1" applyAlignment="1">
      <alignment vertical="center"/>
    </xf>
    <xf numFmtId="3" fontId="12" fillId="6" borderId="330" xfId="0" applyNumberFormat="1" applyFont="1" applyFill="1" applyBorder="1" applyAlignment="1">
      <alignment vertical="center" wrapText="1"/>
    </xf>
    <xf numFmtId="3" fontId="12" fillId="25" borderId="330" xfId="0" applyNumberFormat="1" applyFont="1" applyFill="1" applyBorder="1" applyAlignment="1">
      <alignment vertical="center" wrapText="1"/>
    </xf>
    <xf numFmtId="0" fontId="12" fillId="6" borderId="341" xfId="0" applyFont="1" applyFill="1" applyBorder="1" applyAlignment="1">
      <alignment horizontal="center"/>
    </xf>
    <xf numFmtId="0" fontId="3" fillId="33" borderId="30" xfId="0" applyFont="1" applyFill="1" applyBorder="1" applyAlignment="1" applyProtection="1">
      <alignment vertical="center"/>
      <protection locked="0"/>
    </xf>
    <xf numFmtId="0" fontId="3" fillId="33" borderId="32" xfId="0" applyFont="1" applyFill="1" applyBorder="1" applyAlignment="1" applyProtection="1">
      <alignment vertical="center"/>
      <protection locked="0"/>
    </xf>
    <xf numFmtId="0" fontId="3" fillId="33" borderId="32" xfId="0" applyFont="1" applyFill="1" applyBorder="1" applyProtection="1">
      <protection locked="0"/>
    </xf>
    <xf numFmtId="0" fontId="3" fillId="33" borderId="111" xfId="0" applyFont="1" applyFill="1" applyBorder="1" applyProtection="1">
      <protection locked="0"/>
    </xf>
    <xf numFmtId="0" fontId="0" fillId="33" borderId="111" xfId="0" applyFill="1" applyBorder="1" applyProtection="1">
      <protection locked="0"/>
    </xf>
    <xf numFmtId="0" fontId="0" fillId="33" borderId="35" xfId="0" applyFill="1" applyBorder="1" applyProtection="1">
      <protection locked="0"/>
    </xf>
    <xf numFmtId="0" fontId="12" fillId="0" borderId="0" xfId="0" applyFont="1"/>
    <xf numFmtId="0" fontId="14" fillId="0" borderId="187" xfId="0" applyFont="1" applyBorder="1" applyAlignment="1">
      <alignment horizontal="left"/>
    </xf>
    <xf numFmtId="0" fontId="0" fillId="0" borderId="119" xfId="0" applyBorder="1" applyAlignment="1">
      <alignment horizontal="left"/>
    </xf>
    <xf numFmtId="9" fontId="17" fillId="14" borderId="99" xfId="0" applyNumberFormat="1" applyFont="1" applyFill="1" applyBorder="1" applyAlignment="1">
      <alignment horizontal="center" vertical="center" wrapText="1"/>
    </xf>
    <xf numFmtId="9" fontId="17" fillId="14" borderId="100" xfId="0" applyNumberFormat="1" applyFont="1" applyFill="1" applyBorder="1" applyAlignment="1">
      <alignment horizontal="center" vertical="center" wrapText="1"/>
    </xf>
    <xf numFmtId="9" fontId="17" fillId="14" borderId="477" xfId="0" applyNumberFormat="1" applyFont="1" applyFill="1" applyBorder="1" applyAlignment="1">
      <alignment horizontal="center" vertical="center" wrapText="1"/>
    </xf>
    <xf numFmtId="0" fontId="3" fillId="33" borderId="28" xfId="0" applyFont="1" applyFill="1" applyBorder="1" applyAlignment="1">
      <alignment vertical="center"/>
    </xf>
    <xf numFmtId="0" fontId="3" fillId="33" borderId="29" xfId="0" applyFont="1" applyFill="1" applyBorder="1" applyAlignment="1">
      <alignment vertical="center"/>
    </xf>
    <xf numFmtId="0" fontId="3" fillId="33" borderId="31" xfId="0" applyFont="1" applyFill="1" applyBorder="1"/>
    <xf numFmtId="0" fontId="0" fillId="25" borderId="139" xfId="0" applyFill="1" applyBorder="1"/>
    <xf numFmtId="0" fontId="15" fillId="14" borderId="133" xfId="0" applyFont="1" applyFill="1" applyBorder="1" applyAlignment="1">
      <alignment horizontal="center"/>
    </xf>
    <xf numFmtId="0" fontId="0" fillId="33" borderId="31" xfId="0" applyFill="1" applyBorder="1"/>
    <xf numFmtId="0" fontId="21" fillId="33" borderId="0" xfId="0" applyFont="1" applyFill="1"/>
    <xf numFmtId="0" fontId="21" fillId="33" borderId="191" xfId="0" applyFont="1" applyFill="1" applyBorder="1"/>
    <xf numFmtId="0" fontId="35" fillId="14" borderId="178" xfId="0" applyFont="1" applyFill="1" applyBorder="1"/>
    <xf numFmtId="0" fontId="12" fillId="6" borderId="275" xfId="0" applyFont="1" applyFill="1" applyBorder="1" applyAlignment="1">
      <alignment horizontal="center"/>
    </xf>
    <xf numFmtId="3" fontId="12" fillId="25" borderId="339" xfId="0" applyNumberFormat="1" applyFont="1" applyFill="1" applyBorder="1" applyAlignment="1">
      <alignment vertical="center"/>
    </xf>
    <xf numFmtId="3" fontId="12" fillId="6" borderId="203" xfId="0" applyNumberFormat="1" applyFont="1" applyFill="1" applyBorder="1" applyAlignment="1">
      <alignment vertical="center"/>
    </xf>
    <xf numFmtId="0" fontId="12" fillId="6" borderId="332" xfId="0" applyFont="1" applyFill="1" applyBorder="1" applyAlignment="1">
      <alignment horizontal="center"/>
    </xf>
    <xf numFmtId="3" fontId="12" fillId="6" borderId="207" xfId="0" applyNumberFormat="1" applyFont="1" applyFill="1" applyBorder="1" applyAlignment="1">
      <alignment vertical="center"/>
    </xf>
    <xf numFmtId="0" fontId="0" fillId="6" borderId="332" xfId="0" applyFill="1" applyBorder="1" applyAlignment="1">
      <alignment horizontal="center"/>
    </xf>
    <xf numFmtId="0" fontId="0" fillId="6" borderId="379" xfId="0" applyFill="1" applyBorder="1" applyAlignment="1">
      <alignment horizontal="center"/>
    </xf>
    <xf numFmtId="3" fontId="12" fillId="6" borderId="338" xfId="0" applyNumberFormat="1" applyFont="1" applyFill="1" applyBorder="1" applyAlignment="1">
      <alignment vertical="center" wrapText="1"/>
    </xf>
    <xf numFmtId="3" fontId="12" fillId="25" borderId="338" xfId="0" applyNumberFormat="1" applyFont="1" applyFill="1" applyBorder="1" applyAlignment="1">
      <alignment vertical="center" wrapText="1"/>
    </xf>
    <xf numFmtId="3" fontId="12" fillId="6" borderId="212" xfId="0" applyNumberFormat="1" applyFont="1" applyFill="1" applyBorder="1" applyAlignment="1">
      <alignment vertical="center"/>
    </xf>
    <xf numFmtId="0" fontId="17" fillId="14" borderId="65" xfId="0" applyFont="1" applyFill="1" applyBorder="1" applyAlignment="1">
      <alignment vertical="center"/>
    </xf>
    <xf numFmtId="3" fontId="13" fillId="24" borderId="12" xfId="0" applyNumberFormat="1" applyFont="1" applyFill="1" applyBorder="1" applyAlignment="1">
      <alignment vertical="center" wrapText="1"/>
    </xf>
    <xf numFmtId="3" fontId="17" fillId="6" borderId="345" xfId="0" applyNumberFormat="1" applyFont="1" applyFill="1" applyBorder="1" applyAlignment="1">
      <alignment vertical="center"/>
    </xf>
    <xf numFmtId="3" fontId="17" fillId="6" borderId="346" xfId="0" applyNumberFormat="1" applyFont="1" applyFill="1" applyBorder="1" applyAlignment="1">
      <alignment vertical="center"/>
    </xf>
    <xf numFmtId="3" fontId="17" fillId="6" borderId="347" xfId="0" applyNumberFormat="1" applyFont="1" applyFill="1" applyBorder="1" applyAlignment="1">
      <alignment vertical="center"/>
    </xf>
    <xf numFmtId="3" fontId="17" fillId="6" borderId="16" xfId="0" applyNumberFormat="1" applyFont="1" applyFill="1" applyBorder="1" applyAlignment="1">
      <alignment vertical="center"/>
    </xf>
    <xf numFmtId="3" fontId="17" fillId="25" borderId="16" xfId="0" applyNumberFormat="1" applyFont="1" applyFill="1" applyBorder="1" applyAlignment="1">
      <alignment vertical="center"/>
    </xf>
    <xf numFmtId="3" fontId="13" fillId="24" borderId="190" xfId="0" applyNumberFormat="1" applyFont="1" applyFill="1" applyBorder="1" applyAlignment="1">
      <alignment vertical="center" wrapText="1"/>
    </xf>
    <xf numFmtId="3" fontId="17" fillId="6" borderId="190" xfId="0" applyNumberFormat="1" applyFont="1" applyFill="1" applyBorder="1" applyAlignment="1">
      <alignment vertical="center"/>
    </xf>
    <xf numFmtId="3" fontId="17" fillId="6" borderId="199" xfId="0" applyNumberFormat="1" applyFont="1" applyFill="1" applyBorder="1" applyAlignment="1">
      <alignment vertical="center"/>
    </xf>
    <xf numFmtId="0" fontId="0" fillId="33" borderId="33" xfId="0" applyFill="1" applyBorder="1"/>
    <xf numFmtId="9" fontId="17" fillId="14" borderId="478" xfId="0" applyNumberFormat="1" applyFont="1" applyFill="1" applyBorder="1" applyAlignment="1">
      <alignment horizontal="center" vertical="center" wrapText="1"/>
    </xf>
    <xf numFmtId="0" fontId="0" fillId="6" borderId="451" xfId="0" applyFill="1" applyBorder="1"/>
    <xf numFmtId="0" fontId="3" fillId="33" borderId="36" xfId="0" applyFont="1" applyFill="1" applyBorder="1"/>
    <xf numFmtId="0" fontId="3" fillId="33" borderId="37" xfId="0" applyFont="1" applyFill="1" applyBorder="1"/>
    <xf numFmtId="0" fontId="3" fillId="33" borderId="38" xfId="0" applyFont="1" applyFill="1" applyBorder="1"/>
    <xf numFmtId="0" fontId="3" fillId="33" borderId="39" xfId="0" applyFont="1" applyFill="1" applyBorder="1"/>
    <xf numFmtId="0" fontId="3" fillId="33" borderId="40" xfId="0" applyFont="1" applyFill="1" applyBorder="1"/>
    <xf numFmtId="0" fontId="5" fillId="33" borderId="0" xfId="0" applyFont="1" applyFill="1"/>
    <xf numFmtId="0" fontId="0" fillId="8" borderId="11" xfId="0" applyFill="1" applyBorder="1"/>
    <xf numFmtId="0" fontId="0" fillId="8" borderId="272" xfId="0" applyFill="1" applyBorder="1"/>
    <xf numFmtId="0" fontId="13" fillId="8" borderId="229" xfId="0" applyFont="1" applyFill="1" applyBorder="1"/>
    <xf numFmtId="0" fontId="13" fillId="8" borderId="462" xfId="0" applyFont="1" applyFill="1" applyBorder="1"/>
    <xf numFmtId="0" fontId="0" fillId="8" borderId="381" xfId="0" applyFill="1" applyBorder="1"/>
    <xf numFmtId="0" fontId="5" fillId="33" borderId="0" xfId="0" applyFont="1" applyFill="1" applyAlignment="1">
      <alignment horizontal="right"/>
    </xf>
    <xf numFmtId="0" fontId="3" fillId="6" borderId="78" xfId="0" applyFont="1" applyFill="1" applyBorder="1"/>
    <xf numFmtId="0" fontId="3" fillId="33" borderId="41" xfId="0" applyFont="1" applyFill="1" applyBorder="1"/>
    <xf numFmtId="0" fontId="3" fillId="33" borderId="42" xfId="0" applyFont="1" applyFill="1" applyBorder="1"/>
    <xf numFmtId="0" fontId="3" fillId="33" borderId="43" xfId="0" applyFont="1" applyFill="1" applyBorder="1"/>
    <xf numFmtId="0" fontId="3" fillId="3" borderId="0" xfId="0" applyFont="1" applyFill="1" applyProtection="1">
      <protection locked="0"/>
    </xf>
    <xf numFmtId="0" fontId="0" fillId="0" borderId="595" xfId="0" applyBorder="1"/>
    <xf numFmtId="0" fontId="0" fillId="0" borderId="11" xfId="0" applyBorder="1"/>
    <xf numFmtId="0" fontId="0" fillId="0" borderId="571" xfId="0" applyBorder="1"/>
    <xf numFmtId="0" fontId="73" fillId="0" borderId="0" xfId="0" applyFont="1" applyAlignment="1">
      <alignment horizontal="center"/>
    </xf>
    <xf numFmtId="5" fontId="23" fillId="14" borderId="143" xfId="0" applyNumberFormat="1" applyFont="1" applyFill="1" applyBorder="1" applyAlignment="1">
      <alignment horizontal="left" vertical="center"/>
    </xf>
    <xf numFmtId="42" fontId="20" fillId="11" borderId="198" xfId="0" applyNumberFormat="1" applyFont="1" applyFill="1" applyBorder="1" applyAlignment="1">
      <alignment vertical="center"/>
    </xf>
    <xf numFmtId="0" fontId="0" fillId="6" borderId="133" xfId="0" applyFill="1" applyBorder="1"/>
    <xf numFmtId="0" fontId="3" fillId="33" borderId="28" xfId="0" applyFont="1" applyFill="1" applyBorder="1"/>
    <xf numFmtId="0" fontId="3" fillId="33" borderId="29" xfId="0" applyFont="1" applyFill="1" applyBorder="1"/>
    <xf numFmtId="0" fontId="0" fillId="33" borderId="29" xfId="0" applyFill="1" applyBorder="1"/>
    <xf numFmtId="0" fontId="3" fillId="33" borderId="30" xfId="0" applyFont="1" applyFill="1" applyBorder="1"/>
    <xf numFmtId="0" fontId="3" fillId="33" borderId="32" xfId="0" applyFont="1" applyFill="1" applyBorder="1"/>
    <xf numFmtId="0" fontId="13" fillId="3" borderId="348" xfId="0" applyFont="1" applyFill="1" applyBorder="1"/>
    <xf numFmtId="42" fontId="3" fillId="2" borderId="281" xfId="0" applyNumberFormat="1" applyFont="1" applyFill="1" applyBorder="1"/>
    <xf numFmtId="0" fontId="13" fillId="3" borderId="207" xfId="0" applyFont="1" applyFill="1" applyBorder="1"/>
    <xf numFmtId="42" fontId="3" fillId="2" borderId="284" xfId="0" applyNumberFormat="1" applyFont="1" applyFill="1" applyBorder="1"/>
    <xf numFmtId="42" fontId="3" fillId="2" borderId="324" xfId="0" applyNumberFormat="1" applyFont="1" applyFill="1" applyBorder="1"/>
    <xf numFmtId="0" fontId="5" fillId="6" borderId="26" xfId="0" applyFont="1" applyFill="1" applyBorder="1"/>
    <xf numFmtId="42" fontId="5" fillId="2" borderId="184" xfId="0" applyNumberFormat="1" applyFont="1" applyFill="1" applyBorder="1"/>
    <xf numFmtId="7" fontId="3" fillId="4" borderId="409" xfId="0" applyNumberFormat="1" applyFont="1" applyFill="1" applyBorder="1" applyAlignment="1">
      <alignment horizontal="center"/>
    </xf>
    <xf numFmtId="0" fontId="13" fillId="3" borderId="352" xfId="0" applyFont="1" applyFill="1" applyBorder="1"/>
    <xf numFmtId="42" fontId="3" fillId="2" borderId="351" xfId="0" applyNumberFormat="1" applyFont="1" applyFill="1" applyBorder="1"/>
    <xf numFmtId="1" fontId="5" fillId="2" borderId="192" xfId="0" applyNumberFormat="1" applyFont="1" applyFill="1" applyBorder="1" applyAlignment="1">
      <alignment vertical="center"/>
    </xf>
    <xf numFmtId="44" fontId="19" fillId="33" borderId="0" xfId="0" applyNumberFormat="1" applyFont="1" applyFill="1" applyAlignment="1">
      <alignment horizontal="right" vertical="center"/>
    </xf>
    <xf numFmtId="0" fontId="3" fillId="33" borderId="33" xfId="0" applyFont="1" applyFill="1" applyBorder="1"/>
    <xf numFmtId="0" fontId="3" fillId="33" borderId="34" xfId="0" applyFont="1" applyFill="1" applyBorder="1"/>
    <xf numFmtId="0" fontId="0" fillId="33" borderId="390" xfId="0" applyFill="1" applyBorder="1"/>
    <xf numFmtId="0" fontId="3" fillId="33" borderId="35" xfId="0" applyFont="1" applyFill="1" applyBorder="1"/>
    <xf numFmtId="0" fontId="5" fillId="14" borderId="134" xfId="0" applyFont="1" applyFill="1" applyBorder="1" applyAlignment="1">
      <alignment horizontal="left" vertical="center" wrapText="1"/>
    </xf>
    <xf numFmtId="0" fontId="5" fillId="14" borderId="197" xfId="0" applyFont="1" applyFill="1" applyBorder="1" applyAlignment="1">
      <alignment horizontal="center" vertical="center" wrapText="1"/>
    </xf>
    <xf numFmtId="0" fontId="5" fillId="14" borderId="198" xfId="0" applyFont="1" applyFill="1" applyBorder="1" applyAlignment="1">
      <alignment horizontal="center" vertical="center"/>
    </xf>
    <xf numFmtId="0" fontId="14" fillId="14" borderId="134" xfId="0" applyFont="1" applyFill="1" applyBorder="1" applyAlignment="1">
      <alignment vertical="center"/>
    </xf>
    <xf numFmtId="0" fontId="82" fillId="0" borderId="84" xfId="0" applyFont="1" applyBorder="1" applyAlignment="1" applyProtection="1">
      <alignment horizontal="right"/>
      <protection locked="0"/>
    </xf>
    <xf numFmtId="0" fontId="83" fillId="0" borderId="84" xfId="0" applyFont="1" applyBorder="1" applyProtection="1">
      <protection locked="0"/>
    </xf>
    <xf numFmtId="0" fontId="82" fillId="0" borderId="84" xfId="0" applyFont="1" applyBorder="1" applyProtection="1">
      <protection locked="0"/>
    </xf>
    <xf numFmtId="0" fontId="81" fillId="0" borderId="84" xfId="0" applyFont="1" applyBorder="1" applyProtection="1">
      <protection locked="0"/>
    </xf>
    <xf numFmtId="42" fontId="14" fillId="0" borderId="0" xfId="0" applyNumberFormat="1" applyFont="1" applyAlignment="1" applyProtection="1">
      <alignment vertical="center" wrapText="1"/>
      <protection locked="0"/>
    </xf>
    <xf numFmtId="42" fontId="20" fillId="0" borderId="133" xfId="0" applyNumberFormat="1" applyFont="1" applyBorder="1" applyAlignment="1" applyProtection="1">
      <alignment vertical="center"/>
      <protection locked="0"/>
    </xf>
    <xf numFmtId="42" fontId="14" fillId="0" borderId="0" xfId="0" applyNumberFormat="1" applyFont="1" applyAlignment="1" applyProtection="1">
      <alignment vertical="center"/>
      <protection locked="0"/>
    </xf>
    <xf numFmtId="8" fontId="0" fillId="0" borderId="0" xfId="0" applyNumberFormat="1" applyProtection="1">
      <protection locked="0"/>
    </xf>
    <xf numFmtId="0" fontId="83" fillId="0" borderId="509" xfId="0" applyFont="1" applyBorder="1"/>
    <xf numFmtId="0" fontId="83" fillId="0" borderId="510" xfId="0" applyFont="1" applyBorder="1"/>
    <xf numFmtId="0" fontId="83" fillId="0" borderId="511" xfId="0" applyFont="1" applyBorder="1"/>
    <xf numFmtId="42" fontId="14" fillId="0" borderId="3" xfId="0" applyNumberFormat="1" applyFont="1" applyBorder="1" applyAlignment="1">
      <alignment vertical="center" wrapText="1"/>
    </xf>
    <xf numFmtId="42" fontId="14" fillId="25" borderId="0" xfId="0" applyNumberFormat="1" applyFont="1" applyFill="1" applyAlignment="1">
      <alignment vertical="center"/>
    </xf>
    <xf numFmtId="5" fontId="23" fillId="14" borderId="181" xfId="0" applyNumberFormat="1" applyFont="1" applyFill="1" applyBorder="1" applyAlignment="1">
      <alignment horizontal="left" vertical="center"/>
    </xf>
    <xf numFmtId="42" fontId="20" fillId="11" borderId="241" xfId="0" applyNumberFormat="1" applyFont="1" applyFill="1" applyBorder="1" applyAlignment="1">
      <alignment vertical="center"/>
    </xf>
    <xf numFmtId="5" fontId="23" fillId="14" borderId="65" xfId="0" applyNumberFormat="1" applyFont="1" applyFill="1" applyBorder="1" applyAlignment="1">
      <alignment horizontal="left" vertical="center"/>
    </xf>
    <xf numFmtId="42" fontId="20" fillId="11" borderId="479" xfId="0" applyNumberFormat="1" applyFont="1" applyFill="1" applyBorder="1" applyAlignment="1">
      <alignment vertical="center"/>
    </xf>
    <xf numFmtId="0" fontId="85" fillId="33" borderId="86" xfId="0" applyFont="1" applyFill="1" applyBorder="1"/>
    <xf numFmtId="0" fontId="85" fillId="33" borderId="87" xfId="0" applyFont="1" applyFill="1" applyBorder="1"/>
    <xf numFmtId="0" fontId="84" fillId="33" borderId="87" xfId="0" applyFont="1" applyFill="1" applyBorder="1"/>
    <xf numFmtId="0" fontId="86" fillId="33" borderId="87" xfId="0" applyFont="1" applyFill="1" applyBorder="1"/>
    <xf numFmtId="0" fontId="81" fillId="33" borderId="88" xfId="0" applyFont="1" applyFill="1" applyBorder="1"/>
    <xf numFmtId="0" fontId="22" fillId="33" borderId="89" xfId="0" applyFont="1" applyFill="1" applyBorder="1"/>
    <xf numFmtId="0" fontId="0" fillId="33" borderId="90" xfId="0" applyFill="1" applyBorder="1"/>
    <xf numFmtId="0" fontId="22" fillId="33" borderId="0" xfId="0" applyFont="1" applyFill="1"/>
    <xf numFmtId="0" fontId="23" fillId="32" borderId="450" xfId="0" applyFont="1" applyFill="1" applyBorder="1" applyAlignment="1">
      <alignment horizontal="center" vertical="center" wrapText="1"/>
    </xf>
    <xf numFmtId="0" fontId="22" fillId="13" borderId="453" xfId="0" applyFont="1" applyFill="1" applyBorder="1"/>
    <xf numFmtId="0" fontId="23" fillId="32" borderId="73" xfId="0" applyFont="1" applyFill="1" applyBorder="1" applyAlignment="1">
      <alignment horizontal="center" vertical="center" wrapText="1"/>
    </xf>
    <xf numFmtId="5" fontId="23" fillId="14" borderId="50" xfId="0" applyNumberFormat="1" applyFont="1" applyFill="1" applyBorder="1" applyAlignment="1">
      <alignment horizontal="center" vertical="center"/>
    </xf>
    <xf numFmtId="0" fontId="22" fillId="13" borderId="0" xfId="0" applyFont="1" applyFill="1"/>
    <xf numFmtId="5" fontId="23" fillId="14" borderId="58" xfId="0" applyNumberFormat="1" applyFont="1" applyFill="1" applyBorder="1" applyAlignment="1">
      <alignment horizontal="center" vertical="center"/>
    </xf>
    <xf numFmtId="5" fontId="22" fillId="33" borderId="0" xfId="0" applyNumberFormat="1" applyFont="1" applyFill="1"/>
    <xf numFmtId="0" fontId="22" fillId="13" borderId="457" xfId="0" applyFont="1" applyFill="1" applyBorder="1"/>
    <xf numFmtId="0" fontId="2" fillId="14" borderId="133" xfId="0" applyFont="1" applyFill="1" applyBorder="1" applyAlignment="1">
      <alignment horizontal="center"/>
    </xf>
    <xf numFmtId="0" fontId="2" fillId="33" borderId="0" xfId="0" applyFont="1" applyFill="1" applyAlignment="1">
      <alignment horizontal="center"/>
    </xf>
    <xf numFmtId="0" fontId="23" fillId="32" borderId="451" xfId="0" applyFont="1" applyFill="1" applyBorder="1" applyAlignment="1">
      <alignment horizontal="center" vertical="center" wrapText="1"/>
    </xf>
    <xf numFmtId="8" fontId="13" fillId="6" borderId="456" xfId="0" applyNumberFormat="1" applyFont="1" applyFill="1" applyBorder="1" applyAlignment="1">
      <alignment vertical="center" wrapText="1"/>
    </xf>
    <xf numFmtId="0" fontId="0" fillId="13" borderId="0" xfId="0" applyFill="1"/>
    <xf numFmtId="8" fontId="13" fillId="6" borderId="458" xfId="0" applyNumberFormat="1" applyFont="1" applyFill="1" applyBorder="1" applyAlignment="1">
      <alignment vertical="center" wrapText="1"/>
    </xf>
    <xf numFmtId="0" fontId="23" fillId="33" borderId="0" xfId="0" applyFont="1" applyFill="1" applyAlignment="1">
      <alignment horizontal="center" vertical="center" wrapText="1"/>
    </xf>
    <xf numFmtId="0" fontId="23" fillId="23" borderId="73" xfId="0" applyFont="1" applyFill="1" applyBorder="1" applyAlignment="1">
      <alignment horizontal="center" vertical="center" wrapText="1"/>
    </xf>
    <xf numFmtId="5" fontId="23" fillId="33" borderId="0" xfId="0" applyNumberFormat="1" applyFont="1" applyFill="1" applyAlignment="1">
      <alignment horizontal="center" vertical="center" wrapText="1"/>
    </xf>
    <xf numFmtId="5" fontId="26" fillId="33" borderId="12" xfId="0" applyNumberFormat="1" applyFont="1" applyFill="1" applyBorder="1" applyAlignment="1">
      <alignment vertical="center"/>
    </xf>
    <xf numFmtId="5" fontId="26" fillId="33" borderId="0" xfId="0" applyNumberFormat="1" applyFont="1" applyFill="1" applyAlignment="1">
      <alignment vertical="center"/>
    </xf>
    <xf numFmtId="5" fontId="26" fillId="23" borderId="73" xfId="0" applyNumberFormat="1" applyFont="1" applyFill="1" applyBorder="1" applyAlignment="1">
      <alignment vertical="center"/>
    </xf>
    <xf numFmtId="0" fontId="23" fillId="33" borderId="182" xfId="0" applyFont="1" applyFill="1" applyBorder="1"/>
    <xf numFmtId="0" fontId="22" fillId="33" borderId="182" xfId="0" applyFont="1" applyFill="1" applyBorder="1"/>
    <xf numFmtId="9" fontId="20" fillId="15" borderId="353" xfId="0" applyNumberFormat="1" applyFont="1" applyFill="1" applyBorder="1" applyAlignment="1">
      <alignment vertical="center"/>
    </xf>
    <xf numFmtId="42" fontId="20" fillId="23" borderId="450" xfId="0" applyNumberFormat="1" applyFont="1" applyFill="1" applyBorder="1" applyAlignment="1">
      <alignment vertical="center"/>
    </xf>
    <xf numFmtId="42" fontId="20" fillId="6" borderId="542" xfId="0" applyNumberFormat="1" applyFont="1" applyFill="1" applyBorder="1" applyAlignment="1">
      <alignment vertical="center"/>
    </xf>
    <xf numFmtId="42" fontId="20" fillId="13" borderId="47" xfId="0" applyNumberFormat="1" applyFont="1" applyFill="1" applyBorder="1"/>
    <xf numFmtId="42" fontId="20" fillId="6" borderId="326" xfId="0" applyNumberFormat="1" applyFont="1" applyFill="1" applyBorder="1" applyAlignment="1">
      <alignment vertical="center"/>
    </xf>
    <xf numFmtId="0" fontId="23" fillId="33" borderId="0" xfId="0" applyFont="1" applyFill="1"/>
    <xf numFmtId="9" fontId="20" fillId="15" borderId="341" xfId="0" applyNumberFormat="1" applyFont="1" applyFill="1" applyBorder="1" applyAlignment="1">
      <alignment vertical="center"/>
    </xf>
    <xf numFmtId="42" fontId="20" fillId="23" borderId="215" xfId="0" applyNumberFormat="1" applyFont="1" applyFill="1" applyBorder="1" applyAlignment="1">
      <alignment vertical="center"/>
    </xf>
    <xf numFmtId="42" fontId="20" fillId="6" borderId="342" xfId="0" applyNumberFormat="1" applyFont="1" applyFill="1" applyBorder="1" applyAlignment="1">
      <alignment vertical="center"/>
    </xf>
    <xf numFmtId="42" fontId="20" fillId="13" borderId="0" xfId="0" applyNumberFormat="1" applyFont="1" applyFill="1"/>
    <xf numFmtId="42" fontId="20" fillId="6" borderId="242" xfId="0" applyNumberFormat="1" applyFont="1" applyFill="1" applyBorder="1" applyAlignment="1">
      <alignment vertical="center"/>
    </xf>
    <xf numFmtId="5" fontId="23" fillId="33" borderId="0" xfId="0" applyNumberFormat="1" applyFont="1" applyFill="1" applyAlignment="1">
      <alignment vertical="center"/>
    </xf>
    <xf numFmtId="5" fontId="22" fillId="33" borderId="0" xfId="0" applyNumberFormat="1" applyFont="1" applyFill="1" applyAlignment="1">
      <alignment vertical="center"/>
    </xf>
    <xf numFmtId="0" fontId="23" fillId="33" borderId="0" xfId="0" applyFont="1" applyFill="1" applyAlignment="1">
      <alignment vertical="center"/>
    </xf>
    <xf numFmtId="0" fontId="22" fillId="33" borderId="0" xfId="0" applyFont="1" applyFill="1" applyAlignment="1">
      <alignment vertical="center"/>
    </xf>
    <xf numFmtId="0" fontId="29" fillId="33" borderId="0" xfId="0" applyFont="1" applyFill="1" applyAlignment="1">
      <alignment vertical="center"/>
    </xf>
    <xf numFmtId="9" fontId="20" fillId="15" borderId="355" xfId="0" applyNumberFormat="1" applyFont="1" applyFill="1" applyBorder="1" applyAlignment="1">
      <alignment vertical="center"/>
    </xf>
    <xf numFmtId="42" fontId="20" fillId="23" borderId="459" xfId="0" applyNumberFormat="1" applyFont="1" applyFill="1" applyBorder="1" applyAlignment="1">
      <alignment vertical="center"/>
    </xf>
    <xf numFmtId="42" fontId="20" fillId="6" borderId="344" xfId="0" applyNumberFormat="1" applyFont="1" applyFill="1" applyBorder="1" applyAlignment="1">
      <alignment vertical="center"/>
    </xf>
    <xf numFmtId="42" fontId="20" fillId="6" borderId="249" xfId="0" applyNumberFormat="1" applyFont="1" applyFill="1" applyBorder="1" applyAlignment="1">
      <alignment vertical="center"/>
    </xf>
    <xf numFmtId="9" fontId="20" fillId="15" borderId="108" xfId="0" applyNumberFormat="1" applyFont="1" applyFill="1" applyBorder="1" applyAlignment="1">
      <alignment vertical="center"/>
    </xf>
    <xf numFmtId="42" fontId="20" fillId="15" borderId="52" xfId="0" applyNumberFormat="1" applyFont="1" applyFill="1" applyBorder="1" applyAlignment="1">
      <alignment vertical="center"/>
    </xf>
    <xf numFmtId="42" fontId="20" fillId="32" borderId="199" xfId="0" applyNumberFormat="1" applyFont="1" applyFill="1" applyBorder="1" applyAlignment="1">
      <alignment vertical="center"/>
    </xf>
    <xf numFmtId="42" fontId="20" fillId="6" borderId="515" xfId="0" applyNumberFormat="1" applyFont="1" applyFill="1" applyBorder="1" applyAlignment="1">
      <alignment vertical="center"/>
    </xf>
    <xf numFmtId="42" fontId="20" fillId="11" borderId="52" xfId="0" applyNumberFormat="1" applyFont="1" applyFill="1" applyBorder="1" applyAlignment="1">
      <alignment vertical="center"/>
    </xf>
    <xf numFmtId="42" fontId="20" fillId="11" borderId="74" xfId="0" applyNumberFormat="1" applyFont="1" applyFill="1" applyBorder="1" applyAlignment="1">
      <alignment vertical="center"/>
    </xf>
    <xf numFmtId="42" fontId="20" fillId="13" borderId="64" xfId="0" applyNumberFormat="1" applyFont="1" applyFill="1" applyBorder="1"/>
    <xf numFmtId="42" fontId="20" fillId="11" borderId="54" xfId="0" applyNumberFormat="1" applyFont="1" applyFill="1" applyBorder="1" applyAlignment="1">
      <alignment vertical="center"/>
    </xf>
    <xf numFmtId="42" fontId="20" fillId="11" borderId="46" xfId="0" applyNumberFormat="1" applyFont="1" applyFill="1" applyBorder="1" applyAlignment="1">
      <alignment vertical="center"/>
    </xf>
    <xf numFmtId="42" fontId="3" fillId="33" borderId="169" xfId="0" applyNumberFormat="1" applyFont="1" applyFill="1" applyBorder="1"/>
    <xf numFmtId="42" fontId="3" fillId="23" borderId="73" xfId="0" applyNumberFormat="1" applyFont="1" applyFill="1" applyBorder="1"/>
    <xf numFmtId="42" fontId="22" fillId="33" borderId="0" xfId="0" applyNumberFormat="1" applyFont="1" applyFill="1"/>
    <xf numFmtId="42" fontId="20" fillId="33" borderId="0" xfId="0" applyNumberFormat="1" applyFont="1" applyFill="1" applyAlignment="1">
      <alignment vertical="center"/>
    </xf>
    <xf numFmtId="42" fontId="26" fillId="33" borderId="0" xfId="0" applyNumberFormat="1" applyFont="1" applyFill="1" applyAlignment="1">
      <alignment vertical="center"/>
    </xf>
    <xf numFmtId="42" fontId="26" fillId="23" borderId="73" xfId="0" applyNumberFormat="1" applyFont="1" applyFill="1" applyBorder="1" applyAlignment="1">
      <alignment vertical="center"/>
    </xf>
    <xf numFmtId="42" fontId="22" fillId="33" borderId="190" xfId="0" applyNumberFormat="1" applyFont="1" applyFill="1" applyBorder="1"/>
    <xf numFmtId="42" fontId="20" fillId="33" borderId="457" xfId="0" applyNumberFormat="1" applyFont="1" applyFill="1" applyBorder="1" applyAlignment="1">
      <alignment vertical="center"/>
    </xf>
    <xf numFmtId="42" fontId="22" fillId="33" borderId="457" xfId="0" applyNumberFormat="1" applyFont="1" applyFill="1" applyBorder="1"/>
    <xf numFmtId="42" fontId="22" fillId="13" borderId="0" xfId="0" applyNumberFormat="1" applyFont="1" applyFill="1"/>
    <xf numFmtId="42" fontId="23" fillId="33" borderId="0" xfId="0" applyNumberFormat="1" applyFont="1" applyFill="1" applyAlignment="1">
      <alignment horizontal="center" vertical="center" wrapText="1"/>
    </xf>
    <xf numFmtId="5" fontId="23" fillId="33" borderId="182" xfId="0" applyNumberFormat="1" applyFont="1" applyFill="1" applyBorder="1" applyAlignment="1">
      <alignment vertical="center"/>
    </xf>
    <xf numFmtId="5" fontId="22" fillId="33" borderId="182" xfId="0" applyNumberFormat="1" applyFont="1" applyFill="1" applyBorder="1" applyAlignment="1">
      <alignment vertical="center"/>
    </xf>
    <xf numFmtId="42" fontId="20" fillId="11" borderId="543" xfId="0" applyNumberFormat="1" applyFont="1" applyFill="1" applyBorder="1" applyAlignment="1">
      <alignment vertical="center"/>
    </xf>
    <xf numFmtId="42" fontId="20" fillId="11" borderId="205" xfId="0" applyNumberFormat="1" applyFont="1" applyFill="1" applyBorder="1" applyAlignment="1">
      <alignment vertical="center"/>
    </xf>
    <xf numFmtId="42" fontId="20" fillId="6" borderId="210" xfId="0" applyNumberFormat="1" applyFont="1" applyFill="1" applyBorder="1" applyAlignment="1">
      <alignment vertical="center"/>
    </xf>
    <xf numFmtId="9" fontId="22" fillId="6" borderId="49" xfId="0" applyNumberFormat="1" applyFont="1" applyFill="1" applyBorder="1" applyAlignment="1">
      <alignment vertical="center"/>
    </xf>
    <xf numFmtId="9" fontId="22" fillId="33" borderId="0" xfId="0" applyNumberFormat="1" applyFont="1" applyFill="1" applyAlignment="1">
      <alignment vertical="center"/>
    </xf>
    <xf numFmtId="42" fontId="20" fillId="6" borderId="277" xfId="0" applyNumberFormat="1" applyFont="1" applyFill="1" applyBorder="1" applyAlignment="1">
      <alignment vertical="center"/>
    </xf>
    <xf numFmtId="42" fontId="3" fillId="23" borderId="450" xfId="0" applyNumberFormat="1" applyFont="1" applyFill="1" applyBorder="1"/>
    <xf numFmtId="42" fontId="20" fillId="13" borderId="169" xfId="0" applyNumberFormat="1" applyFont="1" applyFill="1" applyBorder="1"/>
    <xf numFmtId="42" fontId="20" fillId="33" borderId="169" xfId="0" applyNumberFormat="1" applyFont="1" applyFill="1" applyBorder="1" applyAlignment="1">
      <alignment vertical="center"/>
    </xf>
    <xf numFmtId="42" fontId="31" fillId="33" borderId="169" xfId="0" applyNumberFormat="1" applyFont="1" applyFill="1" applyBorder="1" applyAlignment="1">
      <alignment horizontal="center" vertical="center"/>
    </xf>
    <xf numFmtId="5" fontId="26" fillId="33" borderId="457" xfId="0" applyNumberFormat="1" applyFont="1" applyFill="1" applyBorder="1" applyAlignment="1">
      <alignment vertical="center"/>
    </xf>
    <xf numFmtId="42" fontId="20" fillId="33" borderId="3" xfId="0" applyNumberFormat="1" applyFont="1" applyFill="1" applyBorder="1" applyAlignment="1">
      <alignment vertical="center"/>
    </xf>
    <xf numFmtId="0" fontId="23" fillId="33" borderId="0" xfId="0" applyFont="1" applyFill="1" applyAlignment="1">
      <alignment horizontal="left" vertical="center"/>
    </xf>
    <xf numFmtId="0" fontId="22" fillId="33" borderId="0" xfId="0" applyFont="1" applyFill="1" applyAlignment="1">
      <alignment horizontal="left" vertical="center"/>
    </xf>
    <xf numFmtId="42" fontId="22" fillId="33" borderId="169" xfId="0" applyNumberFormat="1" applyFont="1" applyFill="1" applyBorder="1"/>
    <xf numFmtId="42" fontId="3" fillId="33" borderId="0" xfId="0" applyNumberFormat="1" applyFont="1" applyFill="1"/>
    <xf numFmtId="42" fontId="20" fillId="13" borderId="410" xfId="0" applyNumberFormat="1" applyFont="1" applyFill="1" applyBorder="1"/>
    <xf numFmtId="42" fontId="20" fillId="13" borderId="214" xfId="0" applyNumberFormat="1" applyFont="1" applyFill="1" applyBorder="1"/>
    <xf numFmtId="42" fontId="20" fillId="6" borderId="544" xfId="0" applyNumberFormat="1" applyFont="1" applyFill="1" applyBorder="1" applyAlignment="1">
      <alignment vertical="center"/>
    </xf>
    <xf numFmtId="42" fontId="13" fillId="33" borderId="0" xfId="0" applyNumberFormat="1" applyFont="1" applyFill="1"/>
    <xf numFmtId="42" fontId="13" fillId="33" borderId="12" xfId="0" applyNumberFormat="1" applyFont="1" applyFill="1" applyBorder="1"/>
    <xf numFmtId="0" fontId="23" fillId="33" borderId="182" xfId="0" applyFont="1" applyFill="1" applyBorder="1" applyAlignment="1">
      <alignment vertical="center"/>
    </xf>
    <xf numFmtId="0" fontId="22" fillId="33" borderId="182" xfId="0" applyFont="1" applyFill="1" applyBorder="1" applyAlignment="1">
      <alignment vertical="center"/>
    </xf>
    <xf numFmtId="0" fontId="44" fillId="33" borderId="0" xfId="0" applyFont="1" applyFill="1" applyAlignment="1">
      <alignment horizontal="right" vertical="center"/>
    </xf>
    <xf numFmtId="42" fontId="3" fillId="23" borderId="451" xfId="0" applyNumberFormat="1" applyFont="1" applyFill="1" applyBorder="1"/>
    <xf numFmtId="0" fontId="12" fillId="33" borderId="90" xfId="0" applyFont="1" applyFill="1" applyBorder="1"/>
    <xf numFmtId="5" fontId="26" fillId="33" borderId="453" xfId="0" applyNumberFormat="1" applyFont="1" applyFill="1" applyBorder="1" applyAlignment="1">
      <alignment vertical="center"/>
    </xf>
    <xf numFmtId="5" fontId="23" fillId="33" borderId="453" xfId="0" applyNumberFormat="1" applyFont="1" applyFill="1" applyBorder="1" applyAlignment="1">
      <alignment vertical="center"/>
    </xf>
    <xf numFmtId="5" fontId="23" fillId="33" borderId="454" xfId="0" applyNumberFormat="1" applyFont="1" applyFill="1" applyBorder="1" applyAlignment="1">
      <alignment vertical="center"/>
    </xf>
    <xf numFmtId="42" fontId="20" fillId="33" borderId="73" xfId="0" applyNumberFormat="1" applyFont="1" applyFill="1" applyBorder="1" applyAlignment="1">
      <alignment vertical="center"/>
    </xf>
    <xf numFmtId="5" fontId="23" fillId="33" borderId="3" xfId="0" applyNumberFormat="1" applyFont="1" applyFill="1" applyBorder="1" applyAlignment="1">
      <alignment vertical="center"/>
    </xf>
    <xf numFmtId="42" fontId="20" fillId="11" borderId="342" xfId="0" applyNumberFormat="1" applyFont="1" applyFill="1" applyBorder="1" applyAlignment="1">
      <alignment vertical="center"/>
    </xf>
    <xf numFmtId="42" fontId="20" fillId="11" borderId="210" xfId="0" applyNumberFormat="1" applyFont="1" applyFill="1" applyBorder="1" applyAlignment="1">
      <alignment vertical="center"/>
    </xf>
    <xf numFmtId="9" fontId="20" fillId="15" borderId="343" xfId="0" applyNumberFormat="1" applyFont="1" applyFill="1" applyBorder="1" applyAlignment="1">
      <alignment vertical="center"/>
    </xf>
    <xf numFmtId="42" fontId="20" fillId="11" borderId="544" xfId="0" applyNumberFormat="1" applyFont="1" applyFill="1" applyBorder="1" applyAlignment="1">
      <alignment vertical="center"/>
    </xf>
    <xf numFmtId="42" fontId="20" fillId="11" borderId="277" xfId="0" applyNumberFormat="1" applyFont="1" applyFill="1" applyBorder="1" applyAlignment="1">
      <alignment vertical="center"/>
    </xf>
    <xf numFmtId="42" fontId="20" fillId="11" borderId="69" xfId="0" applyNumberFormat="1" applyFont="1" applyFill="1" applyBorder="1" applyAlignment="1">
      <alignment vertical="center"/>
    </xf>
    <xf numFmtId="42" fontId="20" fillId="23" borderId="73" xfId="0" applyNumberFormat="1" applyFont="1" applyFill="1" applyBorder="1" applyAlignment="1">
      <alignment vertical="center"/>
    </xf>
    <xf numFmtId="5" fontId="26" fillId="10" borderId="143" xfId="0" applyNumberFormat="1" applyFont="1" applyFill="1" applyBorder="1" applyAlignment="1">
      <alignment vertical="center"/>
    </xf>
    <xf numFmtId="5" fontId="26" fillId="10" borderId="373" xfId="0" applyNumberFormat="1" applyFont="1" applyFill="1" applyBorder="1" applyAlignment="1">
      <alignment vertical="center"/>
    </xf>
    <xf numFmtId="5" fontId="26" fillId="10" borderId="374" xfId="0" applyNumberFormat="1" applyFont="1" applyFill="1" applyBorder="1" applyAlignment="1">
      <alignment vertical="center"/>
    </xf>
    <xf numFmtId="42" fontId="20" fillId="15" borderId="143" xfId="0" applyNumberFormat="1" applyFont="1" applyFill="1" applyBorder="1" applyAlignment="1">
      <alignment vertical="center"/>
    </xf>
    <xf numFmtId="42" fontId="20" fillId="32" borderId="133" xfId="0" applyNumberFormat="1" applyFont="1" applyFill="1" applyBorder="1" applyAlignment="1">
      <alignment vertical="center"/>
    </xf>
    <xf numFmtId="42" fontId="20" fillId="11" borderId="516" xfId="0" applyNumberFormat="1" applyFont="1" applyFill="1" applyBorder="1" applyAlignment="1">
      <alignment vertical="center"/>
    </xf>
    <xf numFmtId="42" fontId="20" fillId="11" borderId="132" xfId="0" applyNumberFormat="1" applyFont="1" applyFill="1" applyBorder="1" applyAlignment="1">
      <alignment vertical="center"/>
    </xf>
    <xf numFmtId="42" fontId="20" fillId="13" borderId="373" xfId="0" applyNumberFormat="1" applyFont="1" applyFill="1" applyBorder="1"/>
    <xf numFmtId="172" fontId="20" fillId="11" borderId="373" xfId="0" applyNumberFormat="1" applyFont="1" applyFill="1" applyBorder="1" applyAlignment="1">
      <alignment vertical="center"/>
    </xf>
    <xf numFmtId="42" fontId="20" fillId="33" borderId="0" xfId="0" applyNumberFormat="1" applyFont="1" applyFill="1"/>
    <xf numFmtId="172" fontId="20" fillId="33" borderId="0" xfId="0" applyNumberFormat="1" applyFont="1" applyFill="1" applyAlignment="1">
      <alignment vertical="center"/>
    </xf>
    <xf numFmtId="0" fontId="26" fillId="33" borderId="0" xfId="0" applyFont="1" applyFill="1"/>
    <xf numFmtId="42" fontId="14" fillId="33" borderId="0" xfId="0" applyNumberFormat="1" applyFont="1" applyFill="1" applyAlignment="1">
      <alignment vertical="center"/>
    </xf>
    <xf numFmtId="166" fontId="32" fillId="33" borderId="0" xfId="0" applyNumberFormat="1" applyFont="1" applyFill="1"/>
    <xf numFmtId="0" fontId="0" fillId="33" borderId="83" xfId="0" applyFill="1" applyBorder="1"/>
    <xf numFmtId="0" fontId="0" fillId="33" borderId="84" xfId="0" applyFill="1" applyBorder="1"/>
    <xf numFmtId="0" fontId="0" fillId="33" borderId="85" xfId="0" applyFill="1" applyBorder="1"/>
    <xf numFmtId="0" fontId="84" fillId="33" borderId="28" xfId="0" applyFont="1" applyFill="1" applyBorder="1"/>
    <xf numFmtId="0" fontId="84" fillId="33" borderId="29" xfId="0" applyFont="1" applyFill="1" applyBorder="1"/>
    <xf numFmtId="0" fontId="84" fillId="33" borderId="30" xfId="0" applyFont="1" applyFill="1" applyBorder="1"/>
    <xf numFmtId="0" fontId="11" fillId="33" borderId="31" xfId="0" applyFont="1" applyFill="1" applyBorder="1"/>
    <xf numFmtId="0" fontId="11" fillId="33" borderId="32" xfId="0" applyFont="1" applyFill="1" applyBorder="1"/>
    <xf numFmtId="0" fontId="11" fillId="33" borderId="0" xfId="0" applyFont="1" applyFill="1"/>
    <xf numFmtId="5" fontId="25" fillId="33" borderId="0" xfId="0" applyNumberFormat="1" applyFont="1" applyFill="1" applyAlignment="1">
      <alignment vertical="center"/>
    </xf>
    <xf numFmtId="3" fontId="22" fillId="33" borderId="0" xfId="0" applyNumberFormat="1" applyFont="1" applyFill="1"/>
    <xf numFmtId="5" fontId="8" fillId="7" borderId="108" xfId="0" applyNumberFormat="1" applyFont="1" applyFill="1" applyBorder="1" applyAlignment="1">
      <alignment horizontal="center" vertical="center" wrapText="1"/>
    </xf>
    <xf numFmtId="5" fontId="26" fillId="33" borderId="12" xfId="0" applyNumberFormat="1" applyFont="1" applyFill="1" applyBorder="1"/>
    <xf numFmtId="5" fontId="23" fillId="33" borderId="12" xfId="0" applyNumberFormat="1" applyFont="1" applyFill="1" applyBorder="1"/>
    <xf numFmtId="0" fontId="23" fillId="33" borderId="12" xfId="0" applyFont="1" applyFill="1" applyBorder="1"/>
    <xf numFmtId="0" fontId="11" fillId="33" borderId="0" xfId="0" applyFont="1" applyFill="1" applyAlignment="1">
      <alignment horizontal="center" wrapText="1"/>
    </xf>
    <xf numFmtId="0" fontId="22" fillId="33" borderId="183" xfId="0" applyFont="1" applyFill="1" applyBorder="1"/>
    <xf numFmtId="42" fontId="20" fillId="6" borderId="203" xfId="0" applyNumberFormat="1" applyFont="1" applyFill="1" applyBorder="1" applyAlignment="1">
      <alignment vertical="center"/>
    </xf>
    <xf numFmtId="0" fontId="22" fillId="33" borderId="3" xfId="0" applyFont="1" applyFill="1" applyBorder="1"/>
    <xf numFmtId="42" fontId="20" fillId="6" borderId="207" xfId="0" applyNumberFormat="1" applyFont="1" applyFill="1" applyBorder="1" applyAlignment="1">
      <alignment vertical="center"/>
    </xf>
    <xf numFmtId="42" fontId="20" fillId="6" borderId="299" xfId="0" applyNumberFormat="1" applyFont="1" applyFill="1" applyBorder="1" applyAlignment="1">
      <alignment vertical="center"/>
    </xf>
    <xf numFmtId="44" fontId="20" fillId="33" borderId="0" xfId="0" applyNumberFormat="1" applyFont="1" applyFill="1" applyAlignment="1">
      <alignment vertical="center"/>
    </xf>
    <xf numFmtId="42" fontId="30" fillId="33" borderId="0" xfId="0" applyNumberFormat="1" applyFont="1" applyFill="1" applyAlignment="1">
      <alignment vertical="center"/>
    </xf>
    <xf numFmtId="44" fontId="30" fillId="33" borderId="0" xfId="0" applyNumberFormat="1" applyFont="1" applyFill="1" applyAlignment="1">
      <alignment vertical="center"/>
    </xf>
    <xf numFmtId="0" fontId="23" fillId="33" borderId="0" xfId="0" applyFont="1" applyFill="1" applyAlignment="1">
      <alignment horizontal="left"/>
    </xf>
    <xf numFmtId="0" fontId="22" fillId="33" borderId="0" xfId="0" applyFont="1" applyFill="1" applyAlignment="1">
      <alignment horizontal="left"/>
    </xf>
    <xf numFmtId="44" fontId="13" fillId="33" borderId="0" xfId="0" applyNumberFormat="1" applyFont="1" applyFill="1"/>
    <xf numFmtId="42" fontId="20" fillId="6" borderId="143" xfId="0" applyNumberFormat="1" applyFont="1" applyFill="1" applyBorder="1" applyAlignment="1">
      <alignment vertical="center"/>
    </xf>
    <xf numFmtId="0" fontId="11" fillId="33" borderId="33" xfId="0" applyFont="1" applyFill="1" applyBorder="1"/>
    <xf numFmtId="5" fontId="11" fillId="33" borderId="34" xfId="0" applyNumberFormat="1" applyFont="1" applyFill="1" applyBorder="1" applyAlignment="1">
      <alignment vertical="center"/>
    </xf>
    <xf numFmtId="5" fontId="8" fillId="33" borderId="34" xfId="0" applyNumberFormat="1" applyFont="1" applyFill="1" applyBorder="1" applyAlignment="1">
      <alignment vertical="center"/>
    </xf>
    <xf numFmtId="5" fontId="10" fillId="33" borderId="34" xfId="0" applyNumberFormat="1" applyFont="1" applyFill="1" applyBorder="1" applyAlignment="1">
      <alignment vertical="center"/>
    </xf>
    <xf numFmtId="0" fontId="11" fillId="33" borderId="34" xfId="0" applyFont="1" applyFill="1" applyBorder="1"/>
    <xf numFmtId="0" fontId="11" fillId="33" borderId="35" xfId="0" applyFont="1" applyFill="1" applyBorder="1"/>
    <xf numFmtId="0" fontId="0" fillId="0" borderId="588" xfId="0" applyBorder="1"/>
    <xf numFmtId="42" fontId="0" fillId="6" borderId="123" xfId="0" applyNumberFormat="1" applyFill="1" applyBorder="1"/>
    <xf numFmtId="44" fontId="0" fillId="6" borderId="236" xfId="0" applyNumberFormat="1" applyFill="1" applyBorder="1"/>
    <xf numFmtId="44" fontId="0" fillId="6" borderId="504" xfId="0" applyNumberFormat="1" applyFill="1" applyBorder="1"/>
    <xf numFmtId="0" fontId="28" fillId="33" borderId="0" xfId="0" applyFont="1" applyFill="1"/>
    <xf numFmtId="5" fontId="14" fillId="14" borderId="109" xfId="0" applyNumberFormat="1" applyFont="1" applyFill="1" applyBorder="1" applyAlignment="1">
      <alignment vertical="center"/>
    </xf>
    <xf numFmtId="5" fontId="14" fillId="14" borderId="104" xfId="0" applyNumberFormat="1" applyFont="1" applyFill="1" applyBorder="1" applyAlignment="1">
      <alignment vertical="center" wrapText="1"/>
    </xf>
    <xf numFmtId="0" fontId="23" fillId="33" borderId="457" xfId="0" applyFont="1" applyFill="1" applyBorder="1"/>
    <xf numFmtId="0" fontId="28" fillId="33" borderId="0" xfId="0" applyFont="1" applyFill="1" applyAlignment="1">
      <alignment horizontal="center" wrapText="1"/>
    </xf>
    <xf numFmtId="5" fontId="24" fillId="33" borderId="0" xfId="0" applyNumberFormat="1" applyFont="1" applyFill="1" applyAlignment="1">
      <alignment horizontal="center" vertical="center" wrapText="1"/>
    </xf>
    <xf numFmtId="42" fontId="13" fillId="6" borderId="353" xfId="0" applyNumberFormat="1" applyFont="1" applyFill="1" applyBorder="1" applyAlignment="1">
      <alignment vertical="center"/>
    </xf>
    <xf numFmtId="42" fontId="13" fillId="17" borderId="120" xfId="0" applyNumberFormat="1" applyFont="1" applyFill="1" applyBorder="1" applyAlignment="1">
      <alignment vertical="center"/>
    </xf>
    <xf numFmtId="42" fontId="13" fillId="16" borderId="123" xfId="0" applyNumberFormat="1" applyFont="1" applyFill="1" applyBorder="1" applyAlignment="1">
      <alignment vertical="center"/>
    </xf>
    <xf numFmtId="42" fontId="13" fillId="6" borderId="341" xfId="0" applyNumberFormat="1" applyFont="1" applyFill="1" applyBorder="1" applyAlignment="1">
      <alignment vertical="center"/>
    </xf>
    <xf numFmtId="42" fontId="13" fillId="16" borderId="77" xfId="0" applyNumberFormat="1" applyFont="1" applyFill="1" applyBorder="1" applyAlignment="1">
      <alignment vertical="center"/>
    </xf>
    <xf numFmtId="5" fontId="23" fillId="33" borderId="0" xfId="0" applyNumberFormat="1" applyFont="1" applyFill="1" applyAlignment="1">
      <alignment horizontal="left" vertical="center"/>
    </xf>
    <xf numFmtId="3" fontId="22" fillId="33" borderId="0" xfId="0" applyNumberFormat="1" applyFont="1" applyFill="1" applyAlignment="1">
      <alignment vertical="center"/>
    </xf>
    <xf numFmtId="42" fontId="13" fillId="6" borderId="207" xfId="0" applyNumberFormat="1" applyFont="1" applyFill="1" applyBorder="1" applyAlignment="1">
      <alignment vertical="center"/>
    </xf>
    <xf numFmtId="3" fontId="22" fillId="33" borderId="3" xfId="0" applyNumberFormat="1" applyFont="1" applyFill="1" applyBorder="1"/>
    <xf numFmtId="42" fontId="13" fillId="6" borderId="352" xfId="0" applyNumberFormat="1" applyFont="1" applyFill="1" applyBorder="1" applyAlignment="1">
      <alignment vertical="center"/>
    </xf>
    <xf numFmtId="42" fontId="13" fillId="16" borderId="10" xfId="0" applyNumberFormat="1" applyFont="1" applyFill="1" applyBorder="1" applyAlignment="1">
      <alignment vertical="center"/>
    </xf>
    <xf numFmtId="5" fontId="23" fillId="33" borderId="0" xfId="0" applyNumberFormat="1" applyFont="1" applyFill="1" applyAlignment="1">
      <alignment horizontal="right" vertical="center"/>
    </xf>
    <xf numFmtId="42" fontId="13" fillId="6" borderId="11" xfId="0" applyNumberFormat="1" applyFont="1" applyFill="1" applyBorder="1" applyAlignment="1">
      <alignment vertical="center"/>
    </xf>
    <xf numFmtId="42" fontId="13" fillId="11" borderId="17" xfId="0" applyNumberFormat="1" applyFont="1" applyFill="1" applyBorder="1" applyAlignment="1">
      <alignment vertical="center"/>
    </xf>
    <xf numFmtId="42" fontId="13" fillId="11" borderId="22" xfId="0" applyNumberFormat="1" applyFont="1" applyFill="1" applyBorder="1" applyAlignment="1">
      <alignment vertical="center"/>
    </xf>
    <xf numFmtId="42" fontId="13" fillId="33" borderId="0" xfId="0" applyNumberFormat="1" applyFont="1" applyFill="1" applyAlignment="1">
      <alignment vertical="center"/>
    </xf>
    <xf numFmtId="5" fontId="23" fillId="33" borderId="12" xfId="0" applyNumberFormat="1" applyFont="1" applyFill="1" applyBorder="1" applyAlignment="1">
      <alignment vertical="center"/>
    </xf>
    <xf numFmtId="5" fontId="22" fillId="33" borderId="12" xfId="0" applyNumberFormat="1" applyFont="1" applyFill="1" applyBorder="1" applyAlignment="1">
      <alignment vertical="center"/>
    </xf>
    <xf numFmtId="42" fontId="17" fillId="33" borderId="0" xfId="0" applyNumberFormat="1" applyFont="1" applyFill="1" applyAlignment="1">
      <alignment vertical="center"/>
    </xf>
    <xf numFmtId="42" fontId="13" fillId="6" borderId="203" xfId="0" applyNumberFormat="1" applyFont="1" applyFill="1" applyBorder="1" applyAlignment="1">
      <alignment vertical="center"/>
    </xf>
    <xf numFmtId="164" fontId="22" fillId="33" borderId="0" xfId="0" applyNumberFormat="1" applyFont="1" applyFill="1" applyAlignment="1">
      <alignment vertical="center"/>
    </xf>
    <xf numFmtId="42" fontId="13" fillId="16" borderId="68" xfId="0" applyNumberFormat="1" applyFont="1" applyFill="1" applyBorder="1" applyAlignment="1">
      <alignment vertical="center"/>
    </xf>
    <xf numFmtId="42" fontId="13" fillId="16" borderId="55" xfId="0" applyNumberFormat="1" applyFont="1" applyFill="1" applyBorder="1" applyAlignment="1">
      <alignment vertical="center"/>
    </xf>
    <xf numFmtId="3" fontId="22" fillId="33" borderId="24" xfId="0" applyNumberFormat="1" applyFont="1" applyFill="1" applyBorder="1"/>
    <xf numFmtId="42" fontId="13" fillId="11" borderId="80" xfId="0" applyNumberFormat="1" applyFont="1" applyFill="1" applyBorder="1" applyAlignment="1">
      <alignment vertical="center"/>
    </xf>
    <xf numFmtId="0" fontId="26" fillId="33" borderId="12" xfId="0" applyFont="1" applyFill="1" applyBorder="1" applyAlignment="1">
      <alignment vertical="center"/>
    </xf>
    <xf numFmtId="42" fontId="16" fillId="33" borderId="0" xfId="0" applyNumberFormat="1" applyFont="1" applyFill="1" applyAlignment="1">
      <alignment vertical="center"/>
    </xf>
    <xf numFmtId="42" fontId="13" fillId="16" borderId="120" xfId="0" applyNumberFormat="1" applyFont="1" applyFill="1" applyBorder="1" applyAlignment="1">
      <alignment vertical="center"/>
    </xf>
    <xf numFmtId="42" fontId="13" fillId="16" borderId="117" xfId="0" applyNumberFormat="1" applyFont="1" applyFill="1" applyBorder="1" applyAlignment="1">
      <alignment vertical="center"/>
    </xf>
    <xf numFmtId="165" fontId="22" fillId="33" borderId="0" xfId="0" applyNumberFormat="1" applyFont="1" applyFill="1" applyAlignment="1">
      <alignment vertical="center"/>
    </xf>
    <xf numFmtId="9" fontId="22" fillId="33" borderId="0" xfId="0" applyNumberFormat="1" applyFont="1" applyFill="1" applyAlignment="1">
      <alignment horizontal="right" vertical="center"/>
    </xf>
    <xf numFmtId="5" fontId="22" fillId="33" borderId="0" xfId="0" applyNumberFormat="1" applyFont="1" applyFill="1" applyAlignment="1">
      <alignment horizontal="center" vertical="center"/>
    </xf>
    <xf numFmtId="3" fontId="27" fillId="33" borderId="0" xfId="0" applyNumberFormat="1" applyFont="1" applyFill="1" applyAlignment="1">
      <alignment horizontal="right" vertical="center"/>
    </xf>
    <xf numFmtId="42" fontId="13" fillId="34" borderId="0" xfId="0" applyNumberFormat="1" applyFont="1" applyFill="1" applyAlignment="1">
      <alignment vertical="center"/>
    </xf>
    <xf numFmtId="5" fontId="26" fillId="33" borderId="69" xfId="0" applyNumberFormat="1" applyFont="1" applyFill="1" applyBorder="1" applyAlignment="1">
      <alignment vertical="center"/>
    </xf>
    <xf numFmtId="5" fontId="23" fillId="33" borderId="69" xfId="0" applyNumberFormat="1" applyFont="1" applyFill="1" applyBorder="1" applyAlignment="1">
      <alignment vertical="center"/>
    </xf>
    <xf numFmtId="5" fontId="22" fillId="33" borderId="69" xfId="0" applyNumberFormat="1" applyFont="1" applyFill="1" applyBorder="1" applyAlignment="1">
      <alignment vertical="center"/>
    </xf>
    <xf numFmtId="5" fontId="22" fillId="33" borderId="445" xfId="0" applyNumberFormat="1" applyFont="1" applyFill="1" applyBorder="1" applyAlignment="1">
      <alignment vertical="center"/>
    </xf>
    <xf numFmtId="42" fontId="13" fillId="33" borderId="69" xfId="0" applyNumberFormat="1" applyFont="1" applyFill="1" applyBorder="1" applyAlignment="1">
      <alignment vertical="center"/>
    </xf>
    <xf numFmtId="42" fontId="13" fillId="16" borderId="118" xfId="0" applyNumberFormat="1" applyFont="1" applyFill="1" applyBorder="1" applyAlignment="1">
      <alignment vertical="center"/>
    </xf>
    <xf numFmtId="42" fontId="13" fillId="16" borderId="116" xfId="0" applyNumberFormat="1" applyFont="1" applyFill="1" applyBorder="1" applyAlignment="1">
      <alignment vertical="center"/>
    </xf>
    <xf numFmtId="42" fontId="13" fillId="16" borderId="24" xfId="0" applyNumberFormat="1" applyFont="1" applyFill="1" applyBorder="1" applyAlignment="1">
      <alignment vertical="center"/>
    </xf>
    <xf numFmtId="42" fontId="13" fillId="16" borderId="3" xfId="0" applyNumberFormat="1" applyFont="1" applyFill="1" applyBorder="1" applyAlignment="1">
      <alignment vertical="center"/>
    </xf>
    <xf numFmtId="42" fontId="13" fillId="16" borderId="15" xfId="0" applyNumberFormat="1" applyFont="1" applyFill="1" applyBorder="1" applyAlignment="1">
      <alignment vertical="center"/>
    </xf>
    <xf numFmtId="42" fontId="13" fillId="16" borderId="27" xfId="0" applyNumberFormat="1" applyFont="1" applyFill="1" applyBorder="1" applyAlignment="1">
      <alignment vertical="center"/>
    </xf>
    <xf numFmtId="42" fontId="13" fillId="16" borderId="75" xfId="0" applyNumberFormat="1" applyFont="1" applyFill="1" applyBorder="1" applyAlignment="1">
      <alignment vertical="center"/>
    </xf>
    <xf numFmtId="42" fontId="13" fillId="16" borderId="82" xfId="0" applyNumberFormat="1" applyFont="1" applyFill="1" applyBorder="1" applyAlignment="1">
      <alignment vertical="center"/>
    </xf>
    <xf numFmtId="42" fontId="13" fillId="6" borderId="343" xfId="0" applyNumberFormat="1" applyFont="1" applyFill="1" applyBorder="1" applyAlignment="1">
      <alignment vertical="center"/>
    </xf>
    <xf numFmtId="42" fontId="13" fillId="16" borderId="67" xfId="0" applyNumberFormat="1" applyFont="1" applyFill="1" applyBorder="1" applyAlignment="1">
      <alignment vertical="center"/>
    </xf>
    <xf numFmtId="42" fontId="13" fillId="16" borderId="61" xfId="0" applyNumberFormat="1" applyFont="1" applyFill="1" applyBorder="1" applyAlignment="1">
      <alignment vertical="center"/>
    </xf>
    <xf numFmtId="164" fontId="22" fillId="33" borderId="0" xfId="0" applyNumberFormat="1" applyFont="1" applyFill="1" applyAlignment="1">
      <alignment horizontal="center" vertical="center"/>
    </xf>
    <xf numFmtId="0" fontId="28" fillId="33" borderId="0" xfId="0" applyFont="1" applyFill="1" applyAlignment="1">
      <alignment vertical="center"/>
    </xf>
    <xf numFmtId="5" fontId="28" fillId="33" borderId="0" xfId="0" applyNumberFormat="1" applyFont="1" applyFill="1" applyAlignment="1">
      <alignment vertical="center"/>
    </xf>
    <xf numFmtId="164" fontId="28" fillId="33" borderId="0" xfId="0" applyNumberFormat="1" applyFont="1" applyFill="1" applyAlignment="1">
      <alignment vertical="center"/>
    </xf>
    <xf numFmtId="0" fontId="91" fillId="14" borderId="143" xfId="0" applyFont="1" applyFill="1" applyBorder="1" applyAlignment="1">
      <alignment vertical="center"/>
    </xf>
    <xf numFmtId="5" fontId="91" fillId="14" borderId="516" xfId="0" applyNumberFormat="1" applyFont="1" applyFill="1" applyBorder="1" applyAlignment="1">
      <alignment vertical="center"/>
    </xf>
    <xf numFmtId="164" fontId="91" fillId="14" borderId="516" xfId="0" applyNumberFormat="1" applyFont="1" applyFill="1" applyBorder="1" applyAlignment="1">
      <alignment vertical="center"/>
    </xf>
    <xf numFmtId="42" fontId="17" fillId="6" borderId="143" xfId="0" applyNumberFormat="1" applyFont="1" applyFill="1" applyBorder="1" applyAlignment="1">
      <alignment vertical="center"/>
    </xf>
    <xf numFmtId="42" fontId="17" fillId="11" borderId="132" xfId="0" applyNumberFormat="1" applyFont="1" applyFill="1" applyBorder="1" applyAlignment="1">
      <alignment vertical="center"/>
    </xf>
    <xf numFmtId="42" fontId="17" fillId="11" borderId="198" xfId="0" applyNumberFormat="1" applyFont="1" applyFill="1" applyBorder="1" applyAlignment="1">
      <alignment vertical="center"/>
    </xf>
    <xf numFmtId="42" fontId="13" fillId="33" borderId="457" xfId="0" applyNumberFormat="1" applyFont="1" applyFill="1" applyBorder="1"/>
    <xf numFmtId="0" fontId="22" fillId="33" borderId="3" xfId="0" applyFont="1" applyFill="1" applyBorder="1" applyAlignment="1">
      <alignment vertical="center"/>
    </xf>
    <xf numFmtId="42" fontId="17" fillId="6" borderId="133" xfId="0" applyNumberFormat="1" applyFont="1" applyFill="1" applyBorder="1" applyAlignment="1">
      <alignment vertical="center"/>
    </xf>
    <xf numFmtId="44" fontId="0" fillId="6" borderId="501" xfId="0" applyNumberFormat="1" applyFill="1" applyBorder="1"/>
    <xf numFmtId="5" fontId="23" fillId="33" borderId="6" xfId="0" applyNumberFormat="1" applyFont="1" applyFill="1" applyBorder="1" applyAlignment="1">
      <alignment vertical="center"/>
    </xf>
    <xf numFmtId="0" fontId="0" fillId="33" borderId="6" xfId="0" applyFill="1" applyBorder="1"/>
    <xf numFmtId="5" fontId="23" fillId="33" borderId="6" xfId="0" applyNumberFormat="1" applyFont="1" applyFill="1" applyBorder="1" applyAlignment="1">
      <alignment horizontal="right" vertical="center"/>
    </xf>
    <xf numFmtId="0" fontId="0" fillId="33" borderId="27" xfId="0" applyFill="1" applyBorder="1"/>
    <xf numFmtId="42" fontId="24" fillId="14" borderId="124" xfId="0" applyNumberFormat="1" applyFont="1" applyFill="1" applyBorder="1" applyAlignment="1">
      <alignment vertical="center"/>
    </xf>
    <xf numFmtId="42" fontId="28" fillId="14" borderId="115" xfId="0" applyNumberFormat="1" applyFont="1" applyFill="1" applyBorder="1" applyAlignment="1">
      <alignment vertical="center"/>
    </xf>
    <xf numFmtId="42" fontId="28" fillId="14" borderId="373" xfId="0" applyNumberFormat="1" applyFont="1" applyFill="1" applyBorder="1" applyAlignment="1">
      <alignment vertical="center"/>
    </xf>
    <xf numFmtId="42" fontId="13" fillId="6" borderId="124" xfId="0" applyNumberFormat="1" applyFont="1" applyFill="1" applyBorder="1" applyAlignment="1">
      <alignment vertical="center"/>
    </xf>
    <xf numFmtId="42" fontId="13" fillId="11" borderId="126" xfId="0" applyNumberFormat="1" applyFont="1" applyFill="1" applyBorder="1" applyAlignment="1">
      <alignment vertical="center"/>
    </xf>
    <xf numFmtId="42" fontId="13" fillId="11" borderId="125" xfId="0" applyNumberFormat="1" applyFont="1" applyFill="1" applyBorder="1" applyAlignment="1">
      <alignment vertical="center"/>
    </xf>
    <xf numFmtId="0" fontId="46" fillId="33" borderId="36" xfId="0" applyFont="1" applyFill="1" applyBorder="1"/>
    <xf numFmtId="0" fontId="46" fillId="33" borderId="37" xfId="0" applyFont="1" applyFill="1" applyBorder="1"/>
    <xf numFmtId="0" fontId="46" fillId="33" borderId="37" xfId="0" applyFont="1" applyFill="1" applyBorder="1" applyAlignment="1">
      <alignment wrapText="1"/>
    </xf>
    <xf numFmtId="0" fontId="46" fillId="33" borderId="38" xfId="0" applyFont="1" applyFill="1" applyBorder="1" applyAlignment="1">
      <alignment wrapText="1"/>
    </xf>
    <xf numFmtId="0" fontId="46" fillId="33" borderId="39" xfId="0" applyFont="1" applyFill="1" applyBorder="1"/>
    <xf numFmtId="0" fontId="46" fillId="33" borderId="40" xfId="0" applyFont="1" applyFill="1" applyBorder="1" applyAlignment="1">
      <alignment wrapText="1"/>
    </xf>
    <xf numFmtId="0" fontId="46" fillId="33" borderId="0" xfId="0" applyFont="1" applyFill="1"/>
    <xf numFmtId="0" fontId="45" fillId="33" borderId="0" xfId="0" applyFont="1" applyFill="1"/>
    <xf numFmtId="0" fontId="47" fillId="33" borderId="0" xfId="0" applyFont="1" applyFill="1"/>
    <xf numFmtId="6" fontId="47" fillId="33" borderId="0" xfId="0" applyNumberFormat="1" applyFont="1" applyFill="1"/>
    <xf numFmtId="0" fontId="47" fillId="33" borderId="40" xfId="0" applyFont="1" applyFill="1" applyBorder="1"/>
    <xf numFmtId="0" fontId="34" fillId="33" borderId="0" xfId="0" applyFont="1" applyFill="1" applyAlignment="1">
      <alignment horizontal="right"/>
    </xf>
    <xf numFmtId="9" fontId="46" fillId="33" borderId="391" xfId="0" applyNumberFormat="1" applyFont="1" applyFill="1" applyBorder="1"/>
    <xf numFmtId="6" fontId="48" fillId="14" borderId="129" xfId="0" applyNumberFormat="1" applyFont="1" applyFill="1" applyBorder="1" applyAlignment="1">
      <alignment horizontal="center"/>
    </xf>
    <xf numFmtId="0" fontId="48" fillId="14" borderId="128" xfId="0" applyFont="1" applyFill="1" applyBorder="1" applyAlignment="1">
      <alignment horizontal="center" vertical="center" wrapText="1"/>
    </xf>
    <xf numFmtId="0" fontId="49" fillId="33" borderId="12" xfId="0" applyFont="1" applyFill="1" applyBorder="1"/>
    <xf numFmtId="0" fontId="47" fillId="33" borderId="12" xfId="0" applyFont="1" applyFill="1" applyBorder="1"/>
    <xf numFmtId="0" fontId="46" fillId="33" borderId="12" xfId="0" applyFont="1" applyFill="1" applyBorder="1"/>
    <xf numFmtId="0" fontId="48" fillId="33" borderId="0" xfId="0" applyFont="1" applyFill="1"/>
    <xf numFmtId="42" fontId="47" fillId="6" borderId="501" xfId="0" applyNumberFormat="1" applyFont="1" applyFill="1" applyBorder="1"/>
    <xf numFmtId="42" fontId="47" fillId="6" borderId="502" xfId="0" applyNumberFormat="1" applyFont="1" applyFill="1" applyBorder="1"/>
    <xf numFmtId="0" fontId="48" fillId="33" borderId="166" xfId="0" applyFont="1" applyFill="1" applyBorder="1"/>
    <xf numFmtId="0" fontId="0" fillId="33" borderId="166" xfId="0" applyFill="1" applyBorder="1"/>
    <xf numFmtId="0" fontId="0" fillId="33" borderId="615" xfId="0" applyFill="1" applyBorder="1"/>
    <xf numFmtId="42" fontId="47" fillId="16" borderId="269" xfId="0" applyNumberFormat="1" applyFont="1" applyFill="1" applyBorder="1"/>
    <xf numFmtId="0" fontId="48" fillId="33" borderId="166" xfId="0" applyFont="1" applyFill="1" applyBorder="1" applyAlignment="1">
      <alignment vertical="center"/>
    </xf>
    <xf numFmtId="0" fontId="47" fillId="33" borderId="166" xfId="0" applyFont="1" applyFill="1" applyBorder="1" applyAlignment="1">
      <alignment vertical="center" wrapText="1"/>
    </xf>
    <xf numFmtId="0" fontId="47" fillId="33" borderId="615" xfId="0" applyFont="1" applyFill="1" applyBorder="1" applyAlignment="1">
      <alignment vertical="center" wrapText="1"/>
    </xf>
    <xf numFmtId="0" fontId="48" fillId="33" borderId="6" xfId="0" applyFont="1" applyFill="1" applyBorder="1"/>
    <xf numFmtId="0" fontId="0" fillId="33" borderId="418" xfId="0" applyFill="1" applyBorder="1"/>
    <xf numFmtId="42" fontId="47" fillId="6" borderId="503" xfId="0" applyNumberFormat="1" applyFont="1" applyFill="1" applyBorder="1"/>
    <xf numFmtId="42" fontId="47" fillId="6" borderId="504" xfId="0" applyNumberFormat="1" applyFont="1" applyFill="1" applyBorder="1"/>
    <xf numFmtId="0" fontId="48" fillId="33" borderId="167" xfId="0" applyFont="1" applyFill="1" applyBorder="1"/>
    <xf numFmtId="0" fontId="0" fillId="33" borderId="167" xfId="0" applyFill="1" applyBorder="1"/>
    <xf numFmtId="0" fontId="0" fillId="33" borderId="168" xfId="0" applyFill="1" applyBorder="1"/>
    <xf numFmtId="42" fontId="47" fillId="6" borderId="314" xfId="0" applyNumberFormat="1" applyFont="1" applyFill="1" applyBorder="1"/>
    <xf numFmtId="42" fontId="47" fillId="6" borderId="233" xfId="0" applyNumberFormat="1" applyFont="1" applyFill="1" applyBorder="1"/>
    <xf numFmtId="9" fontId="47" fillId="6" borderId="335" xfId="0" applyNumberFormat="1" applyFont="1" applyFill="1" applyBorder="1"/>
    <xf numFmtId="9" fontId="47" fillId="6" borderId="236" xfId="0" applyNumberFormat="1" applyFont="1" applyFill="1" applyBorder="1"/>
    <xf numFmtId="42" fontId="47" fillId="6" borderId="91" xfId="0" applyNumberFormat="1" applyFont="1" applyFill="1" applyBorder="1"/>
    <xf numFmtId="42" fontId="47" fillId="6" borderId="79" xfId="0" applyNumberFormat="1" applyFont="1" applyFill="1" applyBorder="1"/>
    <xf numFmtId="42" fontId="47" fillId="6" borderId="92" xfId="0" applyNumberFormat="1" applyFont="1" applyFill="1" applyBorder="1"/>
    <xf numFmtId="42" fontId="47" fillId="6" borderId="93" xfId="0" applyNumberFormat="1" applyFont="1" applyFill="1" applyBorder="1"/>
    <xf numFmtId="42" fontId="48" fillId="6" borderId="133" xfId="0" applyNumberFormat="1" applyFont="1" applyFill="1" applyBorder="1"/>
    <xf numFmtId="0" fontId="49" fillId="33" borderId="395" xfId="0" applyFont="1" applyFill="1" applyBorder="1"/>
    <xf numFmtId="0" fontId="47" fillId="33" borderId="395" xfId="0" applyFont="1" applyFill="1" applyBorder="1"/>
    <xf numFmtId="6" fontId="47" fillId="33" borderId="12" xfId="0" applyNumberFormat="1" applyFont="1" applyFill="1" applyBorder="1"/>
    <xf numFmtId="0" fontId="48" fillId="33" borderId="393" xfId="0" applyFont="1" applyFill="1" applyBorder="1"/>
    <xf numFmtId="0" fontId="0" fillId="33" borderId="393" xfId="0" applyFill="1" applyBorder="1"/>
    <xf numFmtId="0" fontId="47" fillId="33" borderId="616" xfId="0" applyFont="1" applyFill="1" applyBorder="1"/>
    <xf numFmtId="42" fontId="47" fillId="6" borderId="449" xfId="0" applyNumberFormat="1" applyFont="1" applyFill="1" applyBorder="1"/>
    <xf numFmtId="6" fontId="47" fillId="33" borderId="40" xfId="0" applyNumberFormat="1" applyFont="1" applyFill="1" applyBorder="1"/>
    <xf numFmtId="0" fontId="47" fillId="33" borderId="615" xfId="0" applyFont="1" applyFill="1" applyBorder="1"/>
    <xf numFmtId="42" fontId="47" fillId="6" borderId="215" xfId="0" applyNumberFormat="1" applyFont="1" applyFill="1" applyBorder="1"/>
    <xf numFmtId="44" fontId="0" fillId="6" borderId="614" xfId="1" applyFont="1" applyFill="1" applyBorder="1" applyProtection="1"/>
    <xf numFmtId="42" fontId="47" fillId="6" borderId="5" xfId="0" applyNumberFormat="1" applyFont="1" applyFill="1" applyBorder="1"/>
    <xf numFmtId="42" fontId="47" fillId="6" borderId="218" xfId="0" applyNumberFormat="1" applyFont="1" applyFill="1" applyBorder="1"/>
    <xf numFmtId="0" fontId="47" fillId="33" borderId="6" xfId="0" applyFont="1" applyFill="1" applyBorder="1"/>
    <xf numFmtId="38" fontId="48" fillId="33" borderId="188" xfId="0" applyNumberFormat="1" applyFont="1" applyFill="1" applyBorder="1" applyAlignment="1">
      <alignment horizontal="center"/>
    </xf>
    <xf numFmtId="42" fontId="48" fillId="6" borderId="5" xfId="0" applyNumberFormat="1" applyFont="1" applyFill="1" applyBorder="1"/>
    <xf numFmtId="8" fontId="47" fillId="33" borderId="40" xfId="0" applyNumberFormat="1" applyFont="1" applyFill="1" applyBorder="1"/>
    <xf numFmtId="0" fontId="47" fillId="6" borderId="218" xfId="0" applyFont="1" applyFill="1" applyBorder="1"/>
    <xf numFmtId="0" fontId="66" fillId="33" borderId="39" xfId="0" applyFont="1" applyFill="1" applyBorder="1"/>
    <xf numFmtId="0" fontId="66" fillId="33" borderId="0" xfId="0" applyFont="1" applyFill="1"/>
    <xf numFmtId="42" fontId="66" fillId="6" borderId="78" xfId="0" applyNumberFormat="1" applyFont="1" applyFill="1" applyBorder="1"/>
    <xf numFmtId="0" fontId="66" fillId="33" borderId="40" xfId="0" applyFont="1" applyFill="1" applyBorder="1"/>
    <xf numFmtId="0" fontId="0" fillId="33" borderId="39" xfId="0" applyFill="1" applyBorder="1"/>
    <xf numFmtId="0" fontId="0" fillId="33" borderId="40" xfId="0" applyFill="1" applyBorder="1"/>
    <xf numFmtId="42" fontId="47" fillId="6" borderId="133" xfId="0" applyNumberFormat="1" applyFont="1" applyFill="1" applyBorder="1"/>
    <xf numFmtId="0" fontId="46" fillId="33" borderId="41" xfId="0" applyFont="1" applyFill="1" applyBorder="1"/>
    <xf numFmtId="0" fontId="46" fillId="33" borderId="42" xfId="0" applyFont="1" applyFill="1" applyBorder="1"/>
    <xf numFmtId="0" fontId="51" fillId="33" borderId="42" xfId="0" applyFont="1" applyFill="1" applyBorder="1" applyAlignment="1">
      <alignment wrapText="1"/>
    </xf>
    <xf numFmtId="0" fontId="47" fillId="33" borderId="43" xfId="0" applyFont="1" applyFill="1" applyBorder="1"/>
    <xf numFmtId="0" fontId="14" fillId="0" borderId="0" xfId="0" applyFont="1" applyAlignment="1" applyProtection="1">
      <alignment vertical="top" wrapText="1"/>
      <protection locked="0"/>
    </xf>
    <xf numFmtId="0" fontId="19" fillId="0" borderId="0" xfId="0" applyFont="1" applyAlignment="1">
      <alignment wrapText="1"/>
    </xf>
    <xf numFmtId="0" fontId="44" fillId="0" borderId="0" xfId="0" applyFont="1" applyAlignment="1">
      <alignment vertical="top" wrapText="1"/>
    </xf>
    <xf numFmtId="42" fontId="17" fillId="14" borderId="133" xfId="0" applyNumberFormat="1" applyFont="1" applyFill="1" applyBorder="1" applyAlignment="1">
      <alignment vertical="center"/>
    </xf>
    <xf numFmtId="42" fontId="17" fillId="14" borderId="133" xfId="0" applyNumberFormat="1" applyFont="1" applyFill="1" applyBorder="1" applyAlignment="1">
      <alignment horizontal="center" vertical="center"/>
    </xf>
    <xf numFmtId="0" fontId="22" fillId="0" borderId="0" xfId="0" applyFont="1" applyAlignment="1">
      <alignment vertical="center"/>
    </xf>
    <xf numFmtId="42" fontId="13" fillId="6" borderId="215" xfId="0" applyNumberFormat="1" applyFont="1" applyFill="1" applyBorder="1"/>
    <xf numFmtId="42" fontId="13" fillId="6" borderId="320" xfId="0" applyNumberFormat="1" applyFont="1" applyFill="1" applyBorder="1"/>
    <xf numFmtId="42" fontId="13" fillId="6" borderId="133" xfId="0" applyNumberFormat="1" applyFont="1" applyFill="1" applyBorder="1"/>
    <xf numFmtId="0" fontId="84" fillId="33" borderId="86" xfId="0" applyFont="1" applyFill="1" applyBorder="1"/>
    <xf numFmtId="0" fontId="87" fillId="33" borderId="87" xfId="0" applyFont="1" applyFill="1" applyBorder="1"/>
    <xf numFmtId="0" fontId="84" fillId="33" borderId="88" xfId="0" applyFont="1" applyFill="1" applyBorder="1"/>
    <xf numFmtId="0" fontId="3" fillId="33" borderId="89" xfId="0" applyFont="1" applyFill="1" applyBorder="1"/>
    <xf numFmtId="0" fontId="3" fillId="33" borderId="90" xfId="0" applyFont="1" applyFill="1" applyBorder="1"/>
    <xf numFmtId="0" fontId="24" fillId="33" borderId="0" xfId="0" applyFont="1" applyFill="1"/>
    <xf numFmtId="0" fontId="20" fillId="33" borderId="0" xfId="0" applyFont="1" applyFill="1"/>
    <xf numFmtId="0" fontId="14" fillId="6" borderId="143" xfId="0" applyFont="1" applyFill="1" applyBorder="1" applyAlignment="1">
      <alignment horizontal="center"/>
    </xf>
    <xf numFmtId="0" fontId="14" fillId="6" borderId="132" xfId="0" applyFont="1" applyFill="1" applyBorder="1" applyAlignment="1">
      <alignment horizontal="center"/>
    </xf>
    <xf numFmtId="0" fontId="14" fillId="6" borderId="131" xfId="0" applyFont="1" applyFill="1" applyBorder="1"/>
    <xf numFmtId="0" fontId="26" fillId="33" borderId="69" xfId="0" applyFont="1" applyFill="1" applyBorder="1"/>
    <xf numFmtId="42" fontId="13" fillId="6" borderId="145" xfId="0" applyNumberFormat="1" applyFont="1" applyFill="1" applyBorder="1"/>
    <xf numFmtId="0" fontId="3" fillId="33" borderId="137" xfId="0" applyFont="1" applyFill="1" applyBorder="1"/>
    <xf numFmtId="0" fontId="3" fillId="33" borderId="138" xfId="0" applyFont="1" applyFill="1" applyBorder="1"/>
    <xf numFmtId="42" fontId="13" fillId="6" borderId="108" xfId="0" applyNumberFormat="1" applyFont="1" applyFill="1" applyBorder="1"/>
    <xf numFmtId="42" fontId="13" fillId="6" borderId="231" xfId="0" applyNumberFormat="1" applyFont="1" applyFill="1" applyBorder="1"/>
    <xf numFmtId="42" fontId="13" fillId="6" borderId="234" xfId="0" applyNumberFormat="1" applyFont="1" applyFill="1" applyBorder="1"/>
    <xf numFmtId="42" fontId="13" fillId="6" borderId="337" xfId="0" applyNumberFormat="1" applyFont="1" applyFill="1" applyBorder="1"/>
    <xf numFmtId="0" fontId="23" fillId="33" borderId="138" xfId="0" applyFont="1" applyFill="1" applyBorder="1" applyAlignment="1">
      <alignment horizontal="right"/>
    </xf>
    <xf numFmtId="42" fontId="13" fillId="6" borderId="65" xfId="0" applyNumberFormat="1" applyFont="1" applyFill="1" applyBorder="1"/>
    <xf numFmtId="42" fontId="13" fillId="6" borderId="270" xfId="0" applyNumberFormat="1" applyFont="1" applyFill="1" applyBorder="1"/>
    <xf numFmtId="42" fontId="13" fillId="16" borderId="114" xfId="0" applyNumberFormat="1" applyFont="1" applyFill="1" applyBorder="1" applyAlignment="1">
      <alignment vertical="center"/>
    </xf>
    <xf numFmtId="42" fontId="13" fillId="6" borderId="256" xfId="0" applyNumberFormat="1" applyFont="1" applyFill="1" applyBorder="1"/>
    <xf numFmtId="0" fontId="3" fillId="33" borderId="69" xfId="0" applyFont="1" applyFill="1" applyBorder="1"/>
    <xf numFmtId="42" fontId="13" fillId="33" borderId="69" xfId="0" applyNumberFormat="1" applyFont="1" applyFill="1" applyBorder="1"/>
    <xf numFmtId="0" fontId="13" fillId="33" borderId="69" xfId="0" applyFont="1" applyFill="1" applyBorder="1"/>
    <xf numFmtId="42" fontId="13" fillId="6" borderId="56" xfId="0" applyNumberFormat="1" applyFont="1" applyFill="1" applyBorder="1"/>
    <xf numFmtId="42" fontId="17" fillId="14" borderId="143" xfId="0" applyNumberFormat="1" applyFont="1" applyFill="1" applyBorder="1" applyAlignment="1">
      <alignment vertical="center"/>
    </xf>
    <xf numFmtId="0" fontId="28" fillId="14" borderId="127" xfId="0" applyFont="1" applyFill="1" applyBorder="1"/>
    <xf numFmtId="0" fontId="22" fillId="14" borderId="127" xfId="0" applyFont="1" applyFill="1" applyBorder="1"/>
    <xf numFmtId="0" fontId="3" fillId="14" borderId="127" xfId="0" applyFont="1" applyFill="1" applyBorder="1"/>
    <xf numFmtId="0" fontId="3" fillId="14" borderId="128" xfId="0" applyFont="1" applyFill="1" applyBorder="1"/>
    <xf numFmtId="42" fontId="3" fillId="6" borderId="133" xfId="0" applyNumberFormat="1" applyFont="1" applyFill="1" applyBorder="1"/>
    <xf numFmtId="0" fontId="19" fillId="33" borderId="90" xfId="0" applyFont="1" applyFill="1" applyBorder="1"/>
    <xf numFmtId="0" fontId="3" fillId="33" borderId="83" xfId="0" applyFont="1" applyFill="1" applyBorder="1"/>
    <xf numFmtId="0" fontId="3" fillId="33" borderId="84" xfId="0" applyFont="1" applyFill="1" applyBorder="1"/>
    <xf numFmtId="0" fontId="19" fillId="33" borderId="84" xfId="0" applyFont="1" applyFill="1" applyBorder="1"/>
    <xf numFmtId="0" fontId="3" fillId="33" borderId="85" xfId="0" applyFont="1" applyFill="1" applyBorder="1"/>
    <xf numFmtId="166" fontId="41" fillId="0" borderId="0" xfId="0" applyNumberFormat="1" applyFont="1" applyAlignment="1">
      <alignment horizontal="left" wrapText="1"/>
    </xf>
    <xf numFmtId="5" fontId="23" fillId="14" borderId="480" xfId="0" applyNumberFormat="1" applyFont="1" applyFill="1" applyBorder="1" applyAlignment="1">
      <alignment horizontal="left" vertical="center"/>
    </xf>
    <xf numFmtId="42" fontId="13" fillId="6" borderId="481" xfId="0" applyNumberFormat="1" applyFont="1" applyFill="1" applyBorder="1"/>
    <xf numFmtId="5" fontId="23" fillId="14" borderId="134" xfId="0" applyNumberFormat="1" applyFont="1" applyFill="1" applyBorder="1" applyAlignment="1">
      <alignment horizontal="left" vertical="center"/>
    </xf>
    <xf numFmtId="0" fontId="0" fillId="14" borderId="516" xfId="0" applyFill="1" applyBorder="1"/>
    <xf numFmtId="5" fontId="23" fillId="14" borderId="482" xfId="0" applyNumberFormat="1" applyFont="1" applyFill="1" applyBorder="1" applyAlignment="1">
      <alignment horizontal="left" vertical="center"/>
    </xf>
    <xf numFmtId="42" fontId="13" fillId="6" borderId="483" xfId="0" applyNumberFormat="1" applyFont="1" applyFill="1" applyBorder="1"/>
    <xf numFmtId="42" fontId="13" fillId="6" borderId="198" xfId="0" applyNumberFormat="1" applyFont="1" applyFill="1" applyBorder="1"/>
    <xf numFmtId="0" fontId="13" fillId="33" borderId="28" xfId="0" applyFont="1" applyFill="1" applyBorder="1"/>
    <xf numFmtId="0" fontId="13" fillId="33" borderId="29" xfId="0" applyFont="1" applyFill="1" applyBorder="1"/>
    <xf numFmtId="0" fontId="13" fillId="33" borderId="29" xfId="0" applyFont="1" applyFill="1" applyBorder="1" applyAlignment="1">
      <alignment horizontal="left"/>
    </xf>
    <xf numFmtId="0" fontId="13" fillId="33" borderId="30" xfId="0" applyFont="1" applyFill="1" applyBorder="1"/>
    <xf numFmtId="0" fontId="13" fillId="33" borderId="31" xfId="0" applyFont="1" applyFill="1" applyBorder="1"/>
    <xf numFmtId="0" fontId="13" fillId="33" borderId="32" xfId="0" applyFont="1" applyFill="1" applyBorder="1"/>
    <xf numFmtId="0" fontId="12" fillId="33" borderId="32" xfId="0" applyFont="1" applyFill="1" applyBorder="1"/>
    <xf numFmtId="0" fontId="17" fillId="33" borderId="31" xfId="0" applyFont="1" applyFill="1" applyBorder="1" applyAlignment="1">
      <alignment horizontal="center"/>
    </xf>
    <xf numFmtId="0" fontId="38" fillId="33" borderId="0" xfId="0" applyFont="1" applyFill="1" applyAlignment="1">
      <alignment horizontal="center"/>
    </xf>
    <xf numFmtId="0" fontId="38" fillId="33" borderId="32" xfId="0" applyFont="1" applyFill="1" applyBorder="1" applyAlignment="1">
      <alignment horizontal="center"/>
    </xf>
    <xf numFmtId="0" fontId="13" fillId="8" borderId="299" xfId="0" applyFont="1" applyFill="1" applyBorder="1" applyAlignment="1">
      <alignment vertical="center"/>
    </xf>
    <xf numFmtId="0" fontId="13" fillId="8" borderId="303" xfId="0" applyFont="1" applyFill="1" applyBorder="1" applyAlignment="1">
      <alignment vertical="center"/>
    </xf>
    <xf numFmtId="42" fontId="13" fillId="8" borderId="11" xfId="0" applyNumberFormat="1" applyFont="1" applyFill="1" applyBorder="1" applyAlignment="1">
      <alignment vertical="center"/>
    </xf>
    <xf numFmtId="42" fontId="13" fillId="8" borderId="216" xfId="0" applyNumberFormat="1" applyFont="1" applyFill="1" applyBorder="1"/>
    <xf numFmtId="9" fontId="13" fillId="8" borderId="11" xfId="0" applyNumberFormat="1" applyFont="1" applyFill="1" applyBorder="1"/>
    <xf numFmtId="1" fontId="13" fillId="8" borderId="216" xfId="0" applyNumberFormat="1" applyFont="1" applyFill="1" applyBorder="1"/>
    <xf numFmtId="0" fontId="13" fillId="8" borderId="216" xfId="0" applyFont="1" applyFill="1" applyBorder="1"/>
    <xf numFmtId="0" fontId="13" fillId="8" borderId="303" xfId="0" applyFont="1" applyFill="1" applyBorder="1"/>
    <xf numFmtId="0" fontId="12" fillId="33" borderId="0" xfId="11" applyFont="1" applyFill="1" applyBorder="1" applyAlignment="1" applyProtection="1">
      <alignment horizontal="right"/>
    </xf>
    <xf numFmtId="0" fontId="17" fillId="33" borderId="602" xfId="0" applyFont="1" applyFill="1" applyBorder="1" applyAlignment="1">
      <alignment horizontal="right"/>
    </xf>
    <xf numFmtId="42" fontId="13" fillId="6" borderId="516" xfId="0" applyNumberFormat="1" applyFont="1" applyFill="1" applyBorder="1"/>
    <xf numFmtId="42" fontId="13" fillId="6" borderId="135" xfId="0" applyNumberFormat="1" applyFont="1" applyFill="1" applyBorder="1"/>
    <xf numFmtId="166" fontId="12" fillId="33" borderId="0" xfId="11" applyNumberFormat="1" applyFont="1" applyFill="1" applyAlignment="1" applyProtection="1">
      <alignment horizontal="left"/>
    </xf>
    <xf numFmtId="0" fontId="12" fillId="33" borderId="0" xfId="11" applyFont="1" applyFill="1" applyProtection="1"/>
    <xf numFmtId="42" fontId="12" fillId="33" borderId="0" xfId="11" applyNumberFormat="1" applyFont="1" applyFill="1" applyAlignment="1" applyProtection="1">
      <alignment horizontal="left"/>
    </xf>
    <xf numFmtId="42" fontId="12" fillId="6" borderId="133" xfId="11" applyNumberFormat="1" applyFont="1" applyFill="1" applyBorder="1" applyProtection="1"/>
    <xf numFmtId="0" fontId="12" fillId="33" borderId="0" xfId="11" applyFont="1" applyFill="1" applyAlignment="1" applyProtection="1">
      <alignment horizontal="left"/>
    </xf>
    <xf numFmtId="0" fontId="14" fillId="33" borderId="457" xfId="0" applyFont="1" applyFill="1" applyBorder="1"/>
    <xf numFmtId="42" fontId="13" fillId="6" borderId="143" xfId="0" applyNumberFormat="1" applyFont="1" applyFill="1" applyBorder="1"/>
    <xf numFmtId="166" fontId="13" fillId="33" borderId="0" xfId="0" applyNumberFormat="1" applyFont="1" applyFill="1" applyAlignment="1">
      <alignment horizontal="left"/>
    </xf>
    <xf numFmtId="0" fontId="36" fillId="33" borderId="0" xfId="0" applyFont="1" applyFill="1"/>
    <xf numFmtId="42" fontId="13" fillId="33" borderId="0" xfId="0" applyNumberFormat="1" applyFont="1" applyFill="1" applyAlignment="1">
      <alignment horizontal="left"/>
    </xf>
    <xf numFmtId="42" fontId="17" fillId="6" borderId="133" xfId="0" applyNumberFormat="1" applyFont="1" applyFill="1" applyBorder="1"/>
    <xf numFmtId="0" fontId="13" fillId="33" borderId="110" xfId="0" applyFont="1" applyFill="1" applyBorder="1"/>
    <xf numFmtId="0" fontId="13" fillId="33" borderId="73" xfId="0" applyFont="1" applyFill="1" applyBorder="1"/>
    <xf numFmtId="0" fontId="13" fillId="8" borderId="299" xfId="0" applyFont="1" applyFill="1" applyBorder="1"/>
    <xf numFmtId="42" fontId="13" fillId="8" borderId="11" xfId="0" applyNumberFormat="1" applyFont="1" applyFill="1" applyBorder="1"/>
    <xf numFmtId="166" fontId="13" fillId="8" borderId="11" xfId="0" applyNumberFormat="1" applyFont="1" applyFill="1" applyBorder="1"/>
    <xf numFmtId="0" fontId="13" fillId="8" borderId="217" xfId="0" applyFont="1" applyFill="1" applyBorder="1"/>
    <xf numFmtId="0" fontId="13" fillId="8" borderId="219" xfId="0" applyFont="1" applyFill="1" applyBorder="1"/>
    <xf numFmtId="166" fontId="13" fillId="8" borderId="395" xfId="0" applyNumberFormat="1" applyFont="1" applyFill="1" applyBorder="1" applyAlignment="1">
      <alignment wrapText="1"/>
    </xf>
    <xf numFmtId="0" fontId="13" fillId="8" borderId="395" xfId="0" applyFont="1" applyFill="1" applyBorder="1"/>
    <xf numFmtId="9" fontId="13" fillId="8" borderId="220" xfId="0" applyNumberFormat="1" applyFont="1" applyFill="1" applyBorder="1"/>
    <xf numFmtId="0" fontId="13" fillId="8" borderId="221" xfId="0" applyFont="1" applyFill="1" applyBorder="1"/>
    <xf numFmtId="166" fontId="13" fillId="33" borderId="136" xfId="0" applyNumberFormat="1" applyFont="1" applyFill="1" applyBorder="1" applyAlignment="1">
      <alignment horizontal="left"/>
    </xf>
    <xf numFmtId="166" fontId="13" fillId="33" borderId="47" xfId="0" applyNumberFormat="1" applyFont="1" applyFill="1" applyBorder="1"/>
    <xf numFmtId="0" fontId="38" fillId="33" borderId="0" xfId="0" applyFont="1" applyFill="1"/>
    <xf numFmtId="0" fontId="38" fillId="33" borderId="32" xfId="0" applyFont="1" applyFill="1" applyBorder="1"/>
    <xf numFmtId="166" fontId="13" fillId="33" borderId="0" xfId="0" applyNumberFormat="1" applyFont="1" applyFill="1"/>
    <xf numFmtId="42" fontId="17" fillId="33" borderId="0" xfId="0" applyNumberFormat="1" applyFont="1" applyFill="1" applyAlignment="1">
      <alignment horizontal="right"/>
    </xf>
    <xf numFmtId="166" fontId="41" fillId="33" borderId="0" xfId="0" applyNumberFormat="1" applyFont="1" applyFill="1"/>
    <xf numFmtId="0" fontId="0" fillId="33" borderId="0" xfId="0" applyFill="1" applyAlignment="1">
      <alignment horizontal="right"/>
    </xf>
    <xf numFmtId="44" fontId="17" fillId="33" borderId="0" xfId="0" applyNumberFormat="1" applyFont="1" applyFill="1" applyAlignment="1">
      <alignment horizontal="left"/>
    </xf>
    <xf numFmtId="0" fontId="72" fillId="33" borderId="0" xfId="10" applyFont="1" applyFill="1"/>
    <xf numFmtId="166" fontId="41" fillId="33" borderId="0" xfId="0" applyNumberFormat="1" applyFont="1" applyFill="1" applyAlignment="1">
      <alignment horizontal="left"/>
    </xf>
    <xf numFmtId="0" fontId="0" fillId="33" borderId="168" xfId="0" applyFill="1" applyBorder="1" applyAlignment="1">
      <alignment horizontal="right"/>
    </xf>
    <xf numFmtId="0" fontId="0" fillId="33" borderId="157" xfId="0" applyFill="1" applyBorder="1"/>
    <xf numFmtId="0" fontId="0" fillId="33" borderId="157" xfId="0" applyFill="1" applyBorder="1" applyAlignment="1">
      <alignment horizontal="right"/>
    </xf>
    <xf numFmtId="44" fontId="17" fillId="6" borderId="463" xfId="0" applyNumberFormat="1" applyFont="1" applyFill="1" applyBorder="1" applyAlignment="1">
      <alignment horizontal="left"/>
    </xf>
    <xf numFmtId="5" fontId="13" fillId="33" borderId="0" xfId="0" applyNumberFormat="1" applyFont="1" applyFill="1" applyAlignment="1">
      <alignment horizontal="left"/>
    </xf>
    <xf numFmtId="0" fontId="17" fillId="14" borderId="134" xfId="0" applyFont="1" applyFill="1" applyBorder="1"/>
    <xf numFmtId="0" fontId="17" fillId="14" borderId="197" xfId="0" applyFont="1" applyFill="1" applyBorder="1" applyAlignment="1">
      <alignment wrapText="1"/>
    </xf>
    <xf numFmtId="0" fontId="17" fillId="14" borderId="130" xfId="0" applyFont="1" applyFill="1" applyBorder="1" applyAlignment="1">
      <alignment wrapText="1"/>
    </xf>
    <xf numFmtId="0" fontId="38" fillId="14" borderId="130" xfId="0" applyFont="1" applyFill="1" applyBorder="1" applyAlignment="1">
      <alignment horizontal="center" wrapText="1"/>
    </xf>
    <xf numFmtId="0" fontId="17" fillId="14" borderId="130" xfId="0" applyFont="1" applyFill="1" applyBorder="1" applyAlignment="1">
      <alignment horizontal="center" wrapText="1"/>
    </xf>
    <xf numFmtId="0" fontId="17" fillId="14" borderId="131" xfId="0" applyFont="1" applyFill="1" applyBorder="1" applyAlignment="1">
      <alignment wrapText="1"/>
    </xf>
    <xf numFmtId="166" fontId="13" fillId="8" borderId="190" xfId="0" applyNumberFormat="1" applyFont="1" applyFill="1" applyBorder="1" applyAlignment="1">
      <alignment wrapText="1"/>
    </xf>
    <xf numFmtId="0" fontId="13" fillId="8" borderId="402" xfId="0" applyFont="1" applyFill="1" applyBorder="1"/>
    <xf numFmtId="0" fontId="13" fillId="8" borderId="230" xfId="0" applyFont="1" applyFill="1" applyBorder="1"/>
    <xf numFmtId="0" fontId="13" fillId="8" borderId="93" xfId="0" applyFont="1" applyFill="1" applyBorder="1"/>
    <xf numFmtId="42" fontId="17" fillId="6" borderId="143" xfId="0" applyNumberFormat="1" applyFont="1" applyFill="1" applyBorder="1"/>
    <xf numFmtId="42" fontId="17" fillId="6" borderId="135" xfId="0" applyNumberFormat="1" applyFont="1" applyFill="1" applyBorder="1"/>
    <xf numFmtId="42" fontId="17" fillId="33" borderId="0" xfId="0" applyNumberFormat="1" applyFont="1" applyFill="1" applyAlignment="1">
      <alignment horizontal="left"/>
    </xf>
    <xf numFmtId="0" fontId="17" fillId="14" borderId="198" xfId="0" applyFont="1" applyFill="1" applyBorder="1" applyAlignment="1">
      <alignment wrapText="1"/>
    </xf>
    <xf numFmtId="0" fontId="13" fillId="8" borderId="11" xfId="0" applyFont="1" applyFill="1" applyBorder="1"/>
    <xf numFmtId="0" fontId="0" fillId="8" borderId="571" xfId="0" applyFill="1" applyBorder="1"/>
    <xf numFmtId="42" fontId="13" fillId="8" borderId="571" xfId="0" applyNumberFormat="1" applyFont="1" applyFill="1" applyBorder="1"/>
    <xf numFmtId="42" fontId="13" fillId="8" borderId="508" xfId="0" applyNumberFormat="1" applyFont="1" applyFill="1" applyBorder="1"/>
    <xf numFmtId="42" fontId="0" fillId="33" borderId="0" xfId="0" applyNumberFormat="1" applyFill="1"/>
    <xf numFmtId="0" fontId="0" fillId="33" borderId="32" xfId="0" applyFill="1" applyBorder="1"/>
    <xf numFmtId="42" fontId="2" fillId="33" borderId="0" xfId="0" applyNumberFormat="1" applyFont="1" applyFill="1" applyAlignment="1">
      <alignment horizontal="right"/>
    </xf>
    <xf numFmtId="42" fontId="0" fillId="6" borderId="78" xfId="0" applyNumberFormat="1" applyFill="1" applyBorder="1"/>
    <xf numFmtId="5" fontId="16" fillId="33" borderId="33" xfId="0" applyNumberFormat="1" applyFont="1" applyFill="1" applyBorder="1"/>
    <xf numFmtId="5" fontId="13" fillId="33" borderId="34" xfId="0" applyNumberFormat="1" applyFont="1" applyFill="1" applyBorder="1"/>
    <xf numFmtId="5" fontId="13" fillId="33" borderId="34" xfId="0" applyNumberFormat="1" applyFont="1" applyFill="1" applyBorder="1" applyAlignment="1">
      <alignment horizontal="left"/>
    </xf>
    <xf numFmtId="164" fontId="13" fillId="33" borderId="34" xfId="0" applyNumberFormat="1" applyFont="1" applyFill="1" applyBorder="1" applyAlignment="1">
      <alignment horizontal="left"/>
    </xf>
    <xf numFmtId="5" fontId="36" fillId="33" borderId="34" xfId="0" applyNumberFormat="1" applyFont="1" applyFill="1" applyBorder="1"/>
    <xf numFmtId="0" fontId="13" fillId="33" borderId="34" xfId="0" applyFont="1" applyFill="1" applyBorder="1"/>
    <xf numFmtId="5" fontId="36" fillId="33" borderId="35" xfId="0" applyNumberFormat="1" applyFont="1" applyFill="1" applyBorder="1"/>
    <xf numFmtId="0" fontId="44" fillId="0" borderId="31" xfId="0" applyFont="1" applyBorder="1" applyAlignment="1" applyProtection="1">
      <alignment vertical="center"/>
      <protection locked="0"/>
    </xf>
    <xf numFmtId="0" fontId="44" fillId="0" borderId="31" xfId="0" applyFont="1" applyBorder="1" applyAlignment="1" applyProtection="1">
      <alignment vertical="top" wrapText="1"/>
      <protection locked="0"/>
    </xf>
    <xf numFmtId="0" fontId="44" fillId="0" borderId="31" xfId="0" applyFont="1" applyBorder="1" applyAlignment="1" applyProtection="1">
      <alignment vertical="center" wrapText="1"/>
      <protection locked="0"/>
    </xf>
    <xf numFmtId="0" fontId="44" fillId="0" borderId="453" xfId="0" applyFont="1" applyBorder="1" applyAlignment="1" applyProtection="1">
      <alignment vertical="center" wrapText="1"/>
      <protection locked="0"/>
    </xf>
    <xf numFmtId="0" fontId="2" fillId="6" borderId="452" xfId="0" applyFont="1" applyFill="1" applyBorder="1"/>
    <xf numFmtId="0" fontId="2" fillId="6" borderId="454" xfId="0" applyFont="1" applyFill="1" applyBorder="1"/>
    <xf numFmtId="0" fontId="0" fillId="0" borderId="194" xfId="0" applyBorder="1"/>
    <xf numFmtId="42" fontId="0" fillId="0" borderId="194" xfId="0" applyNumberFormat="1" applyBorder="1"/>
    <xf numFmtId="0" fontId="0" fillId="0" borderId="50" xfId="0" applyBorder="1"/>
    <xf numFmtId="0" fontId="0" fillId="0" borderId="51" xfId="0" applyBorder="1"/>
    <xf numFmtId="0" fontId="0" fillId="0" borderId="436" xfId="0" applyBorder="1"/>
    <xf numFmtId="0" fontId="0" fillId="0" borderId="500" xfId="0" applyBorder="1"/>
    <xf numFmtId="0" fontId="80" fillId="33" borderId="86" xfId="0" applyFont="1" applyFill="1" applyBorder="1" applyAlignment="1">
      <alignment horizontal="left"/>
    </xf>
    <xf numFmtId="0" fontId="0" fillId="33" borderId="30" xfId="0" applyFill="1" applyBorder="1"/>
    <xf numFmtId="0" fontId="80" fillId="33" borderId="89" xfId="0" applyFont="1" applyFill="1" applyBorder="1" applyAlignment="1">
      <alignment horizontal="left"/>
    </xf>
    <xf numFmtId="0" fontId="17" fillId="33" borderId="0" xfId="0" applyFont="1" applyFill="1" applyAlignment="1">
      <alignment vertical="center"/>
    </xf>
    <xf numFmtId="0" fontId="16" fillId="33" borderId="0" xfId="0" applyFont="1" applyFill="1" applyAlignment="1">
      <alignment vertical="center"/>
    </xf>
    <xf numFmtId="0" fontId="16" fillId="33" borderId="0" xfId="0" applyFont="1" applyFill="1"/>
    <xf numFmtId="0" fontId="13" fillId="33" borderId="0" xfId="0" applyFont="1" applyFill="1" applyAlignment="1">
      <alignment horizontal="left" vertical="center"/>
    </xf>
    <xf numFmtId="0" fontId="14" fillId="33" borderId="0" xfId="0" applyFont="1" applyFill="1" applyAlignment="1">
      <alignment horizontal="right"/>
    </xf>
    <xf numFmtId="5" fontId="36" fillId="33" borderId="2" xfId="0" applyNumberFormat="1" applyFont="1" applyFill="1" applyBorder="1"/>
    <xf numFmtId="5" fontId="38" fillId="33" borderId="510" xfId="0" applyNumberFormat="1" applyFont="1" applyFill="1" applyBorder="1"/>
    <xf numFmtId="5" fontId="38" fillId="33" borderId="0" xfId="0" applyNumberFormat="1" applyFont="1" applyFill="1"/>
    <xf numFmtId="0" fontId="33" fillId="14" borderId="451" xfId="0" applyFont="1" applyFill="1" applyBorder="1" applyAlignment="1">
      <alignment horizontal="center"/>
    </xf>
    <xf numFmtId="42" fontId="13" fillId="6" borderId="573" xfId="0" applyNumberFormat="1" applyFont="1" applyFill="1" applyBorder="1"/>
    <xf numFmtId="42" fontId="40" fillId="6" borderId="481" xfId="0" applyNumberFormat="1" applyFont="1" applyFill="1" applyBorder="1"/>
    <xf numFmtId="42" fontId="36" fillId="6" borderId="449" xfId="0" applyNumberFormat="1" applyFont="1" applyFill="1" applyBorder="1"/>
    <xf numFmtId="42" fontId="13" fillId="6" borderId="574" xfId="0" applyNumberFormat="1" applyFont="1" applyFill="1" applyBorder="1"/>
    <xf numFmtId="42" fontId="40" fillId="6" borderId="572" xfId="0" applyNumberFormat="1" applyFont="1" applyFill="1" applyBorder="1"/>
    <xf numFmtId="42" fontId="36" fillId="6" borderId="215" xfId="0" applyNumberFormat="1" applyFont="1" applyFill="1" applyBorder="1"/>
    <xf numFmtId="42" fontId="37" fillId="6" borderId="576" xfId="0" applyNumberFormat="1" applyFont="1" applyFill="1" applyBorder="1"/>
    <xf numFmtId="42" fontId="40" fillId="6" borderId="483" xfId="0" applyNumberFormat="1" applyFont="1" applyFill="1" applyBorder="1"/>
    <xf numFmtId="42" fontId="36" fillId="6" borderId="459" xfId="0" applyNumberFormat="1" applyFont="1" applyFill="1" applyBorder="1"/>
    <xf numFmtId="42" fontId="30" fillId="33" borderId="0" xfId="0" applyNumberFormat="1" applyFont="1" applyFill="1" applyAlignment="1">
      <alignment horizontal="right"/>
    </xf>
    <xf numFmtId="42" fontId="30" fillId="6" borderId="133" xfId="0" applyNumberFormat="1" applyFont="1" applyFill="1" applyBorder="1"/>
    <xf numFmtId="42" fontId="36" fillId="6" borderId="142" xfId="0" applyNumberFormat="1" applyFont="1" applyFill="1" applyBorder="1"/>
    <xf numFmtId="42" fontId="36" fillId="6" borderId="141" xfId="0" applyNumberFormat="1" applyFont="1" applyFill="1" applyBorder="1"/>
    <xf numFmtId="42" fontId="36" fillId="6" borderId="122" xfId="0" applyNumberFormat="1" applyFont="1" applyFill="1" applyBorder="1"/>
    <xf numFmtId="42" fontId="36" fillId="6" borderId="133" xfId="0" applyNumberFormat="1" applyFont="1" applyFill="1" applyBorder="1"/>
    <xf numFmtId="42" fontId="16" fillId="33" borderId="0" xfId="0" applyNumberFormat="1" applyFont="1" applyFill="1"/>
    <xf numFmtId="42" fontId="17" fillId="33" borderId="0" xfId="0" applyNumberFormat="1" applyFont="1" applyFill="1" applyAlignment="1">
      <alignment horizontal="right" vertical="center"/>
    </xf>
    <xf numFmtId="5" fontId="38" fillId="33" borderId="6" xfId="0" applyNumberFormat="1" applyFont="1" applyFill="1" applyBorder="1"/>
    <xf numFmtId="42" fontId="13" fillId="33" borderId="571" xfId="0" applyNumberFormat="1" applyFont="1" applyFill="1" applyBorder="1"/>
    <xf numFmtId="42" fontId="33" fillId="33" borderId="595" xfId="0" applyNumberFormat="1" applyFont="1" applyFill="1" applyBorder="1" applyAlignment="1">
      <alignment horizontal="right"/>
    </xf>
    <xf numFmtId="42" fontId="33" fillId="6" borderId="133" xfId="0" applyNumberFormat="1" applyFont="1" applyFill="1" applyBorder="1"/>
    <xf numFmtId="42" fontId="38" fillId="33" borderId="6" xfId="0" applyNumberFormat="1" applyFont="1" applyFill="1" applyBorder="1"/>
    <xf numFmtId="42" fontId="38" fillId="33" borderId="0" xfId="0" applyNumberFormat="1" applyFont="1" applyFill="1"/>
    <xf numFmtId="42" fontId="36" fillId="6" borderId="481" xfId="0" applyNumberFormat="1" applyFont="1" applyFill="1" applyBorder="1"/>
    <xf numFmtId="42" fontId="36" fillId="6" borderId="572" xfId="0" applyNumberFormat="1" applyFont="1" applyFill="1" applyBorder="1"/>
    <xf numFmtId="0" fontId="0" fillId="33" borderId="89" xfId="0" applyFill="1" applyBorder="1"/>
    <xf numFmtId="42" fontId="37" fillId="6" borderId="575" xfId="0" applyNumberFormat="1" applyFont="1" applyFill="1" applyBorder="1"/>
    <xf numFmtId="42" fontId="36" fillId="6" borderId="483" xfId="0" applyNumberFormat="1" applyFont="1" applyFill="1" applyBorder="1"/>
    <xf numFmtId="42" fontId="79" fillId="33" borderId="6" xfId="0" applyNumberFormat="1" applyFont="1" applyFill="1" applyBorder="1"/>
    <xf numFmtId="42" fontId="79" fillId="33" borderId="0" xfId="0" applyNumberFormat="1" applyFont="1" applyFill="1"/>
    <xf numFmtId="42" fontId="36" fillId="33" borderId="516" xfId="0" applyNumberFormat="1" applyFont="1" applyFill="1" applyBorder="1"/>
    <xf numFmtId="42" fontId="37" fillId="6" borderId="573" xfId="0" applyNumberFormat="1" applyFont="1" applyFill="1" applyBorder="1"/>
    <xf numFmtId="42" fontId="36" fillId="6" borderId="460" xfId="0" applyNumberFormat="1" applyFont="1" applyFill="1" applyBorder="1"/>
    <xf numFmtId="42" fontId="37" fillId="6" borderId="574" xfId="0" applyNumberFormat="1" applyFont="1" applyFill="1" applyBorder="1"/>
    <xf numFmtId="0" fontId="78" fillId="33" borderId="89" xfId="0" applyFont="1" applyFill="1" applyBorder="1"/>
    <xf numFmtId="42" fontId="36" fillId="33" borderId="0" xfId="0" applyNumberFormat="1" applyFont="1" applyFill="1"/>
    <xf numFmtId="42" fontId="13" fillId="33" borderId="453" xfId="0" applyNumberFormat="1" applyFont="1" applyFill="1" applyBorder="1"/>
    <xf numFmtId="42" fontId="33" fillId="33" borderId="535" xfId="0" applyNumberFormat="1" applyFont="1" applyFill="1" applyBorder="1"/>
    <xf numFmtId="42" fontId="33" fillId="33" borderId="534" xfId="0" applyNumberFormat="1" applyFont="1" applyFill="1" applyBorder="1"/>
    <xf numFmtId="42" fontId="36" fillId="6" borderId="320" xfId="0" applyNumberFormat="1" applyFont="1" applyFill="1" applyBorder="1"/>
    <xf numFmtId="42" fontId="36" fillId="6" borderId="133" xfId="0" applyNumberFormat="1" applyFont="1" applyFill="1" applyBorder="1" applyAlignment="1">
      <alignment horizontal="right"/>
    </xf>
    <xf numFmtId="42" fontId="40" fillId="33" borderId="0" xfId="0" applyNumberFormat="1" applyFont="1" applyFill="1"/>
    <xf numFmtId="5" fontId="36" fillId="33" borderId="0" xfId="0" applyNumberFormat="1" applyFont="1" applyFill="1"/>
    <xf numFmtId="0" fontId="0" fillId="33" borderId="34" xfId="0" applyFill="1" applyBorder="1"/>
    <xf numFmtId="0" fontId="0" fillId="33" borderId="35" xfId="0" applyFill="1" applyBorder="1"/>
    <xf numFmtId="0" fontId="0" fillId="0" borderId="0" xfId="0" applyAlignment="1" applyProtection="1">
      <alignment vertical="center" wrapText="1"/>
      <protection locked="0"/>
    </xf>
    <xf numFmtId="0" fontId="0" fillId="33" borderId="391" xfId="0" applyFill="1" applyBorder="1"/>
    <xf numFmtId="0" fontId="0" fillId="33" borderId="448" xfId="0" applyFill="1" applyBorder="1"/>
    <xf numFmtId="0" fontId="0" fillId="33" borderId="457" xfId="0" applyFill="1" applyBorder="1"/>
    <xf numFmtId="0" fontId="0" fillId="33" borderId="508" xfId="0" applyFill="1" applyBorder="1"/>
    <xf numFmtId="0" fontId="2" fillId="5" borderId="509" xfId="0" applyFont="1" applyFill="1" applyBorder="1"/>
    <xf numFmtId="0" fontId="2" fillId="5" borderId="510" xfId="0" applyFont="1" applyFill="1" applyBorder="1"/>
    <xf numFmtId="0" fontId="0" fillId="5" borderId="511" xfId="0" applyFill="1" applyBorder="1"/>
    <xf numFmtId="0" fontId="0" fillId="5" borderId="391" xfId="0" applyFill="1" applyBorder="1"/>
    <xf numFmtId="0" fontId="0" fillId="5" borderId="0" xfId="0" applyFill="1"/>
    <xf numFmtId="0" fontId="0" fillId="5" borderId="3" xfId="0" applyFill="1" applyBorder="1"/>
    <xf numFmtId="0" fontId="0" fillId="5" borderId="448" xfId="0" applyFill="1" applyBorder="1"/>
    <xf numFmtId="0" fontId="0" fillId="5" borderId="457" xfId="0" applyFill="1" applyBorder="1"/>
    <xf numFmtId="0" fontId="0" fillId="5" borderId="508" xfId="0" applyFill="1" applyBorder="1"/>
    <xf numFmtId="41" fontId="12" fillId="6" borderId="140" xfId="0" applyNumberFormat="1" applyFont="1" applyFill="1" applyBorder="1" applyAlignment="1">
      <alignment horizontal="center"/>
    </xf>
    <xf numFmtId="41" fontId="12" fillId="6" borderId="465" xfId="0" applyNumberFormat="1" applyFont="1" applyFill="1" applyBorder="1" applyAlignment="1">
      <alignment horizontal="center"/>
    </xf>
    <xf numFmtId="41" fontId="12" fillId="6" borderId="236" xfId="0" applyNumberFormat="1" applyFont="1" applyFill="1" applyBorder="1" applyAlignment="1">
      <alignment horizontal="center"/>
    </xf>
    <xf numFmtId="41" fontId="12" fillId="6" borderId="316" xfId="0" applyNumberFormat="1" applyFont="1" applyFill="1" applyBorder="1" applyAlignment="1">
      <alignment horizontal="center"/>
    </xf>
    <xf numFmtId="0" fontId="3" fillId="33" borderId="30" xfId="0" applyFont="1" applyFill="1" applyBorder="1" applyAlignment="1">
      <alignment vertical="center"/>
    </xf>
    <xf numFmtId="42" fontId="5" fillId="6" borderId="382" xfId="0" applyNumberFormat="1" applyFont="1" applyFill="1" applyBorder="1" applyAlignment="1">
      <alignment wrapText="1"/>
    </xf>
    <xf numFmtId="42" fontId="5" fillId="6" borderId="123" xfId="0" applyNumberFormat="1" applyFont="1" applyFill="1" applyBorder="1" applyAlignment="1">
      <alignment wrapText="1"/>
    </xf>
    <xf numFmtId="42" fontId="5" fillId="6" borderId="251" xfId="0" applyNumberFormat="1" applyFont="1" applyFill="1" applyBorder="1" applyAlignment="1">
      <alignment wrapText="1"/>
    </xf>
    <xf numFmtId="42" fontId="5" fillId="6" borderId="383" xfId="0" applyNumberFormat="1" applyFont="1" applyFill="1" applyBorder="1" applyAlignment="1">
      <alignment wrapText="1"/>
    </xf>
    <xf numFmtId="42" fontId="5" fillId="6" borderId="234" xfId="0" applyNumberFormat="1" applyFont="1" applyFill="1" applyBorder="1" applyAlignment="1">
      <alignment wrapText="1"/>
    </xf>
    <xf numFmtId="42" fontId="5" fillId="6" borderId="236" xfId="0" applyNumberFormat="1" applyFont="1" applyFill="1" applyBorder="1" applyAlignment="1">
      <alignment wrapText="1"/>
    </xf>
    <xf numFmtId="9" fontId="7" fillId="8" borderId="391" xfId="0" applyNumberFormat="1" applyFont="1" applyFill="1" applyBorder="1" applyAlignment="1">
      <alignment vertical="center"/>
    </xf>
    <xf numFmtId="1" fontId="7" fillId="8" borderId="389" xfId="0" applyNumberFormat="1" applyFont="1" applyFill="1" applyBorder="1"/>
    <xf numFmtId="42" fontId="7" fillId="8" borderId="63" xfId="0" applyNumberFormat="1" applyFont="1" applyFill="1" applyBorder="1"/>
    <xf numFmtId="42" fontId="5" fillId="8" borderId="63" xfId="0" applyNumberFormat="1" applyFont="1" applyFill="1" applyBorder="1" applyAlignment="1">
      <alignment wrapText="1"/>
    </xf>
    <xf numFmtId="42" fontId="5" fillId="8" borderId="94" xfId="0" applyNumberFormat="1" applyFont="1" applyFill="1" applyBorder="1" applyAlignment="1">
      <alignment wrapText="1"/>
    </xf>
    <xf numFmtId="42" fontId="7" fillId="8" borderId="268" xfId="0" applyNumberFormat="1" applyFont="1" applyFill="1" applyBorder="1"/>
    <xf numFmtId="42" fontId="5" fillId="8" borderId="366" xfId="0" applyNumberFormat="1" applyFont="1" applyFill="1" applyBorder="1" applyAlignment="1">
      <alignment wrapText="1"/>
    </xf>
    <xf numFmtId="42" fontId="5" fillId="6" borderId="268" xfId="0" applyNumberFormat="1" applyFont="1" applyFill="1" applyBorder="1" applyAlignment="1">
      <alignment wrapText="1"/>
    </xf>
    <xf numFmtId="42" fontId="7" fillId="8" borderId="256" xfId="0" applyNumberFormat="1" applyFont="1" applyFill="1" applyBorder="1"/>
    <xf numFmtId="42" fontId="5" fillId="8" borderId="268" xfId="0" applyNumberFormat="1" applyFont="1" applyFill="1" applyBorder="1" applyAlignment="1">
      <alignment wrapText="1"/>
    </xf>
    <xf numFmtId="42" fontId="5" fillId="6" borderId="269" xfId="0" applyNumberFormat="1" applyFont="1" applyFill="1" applyBorder="1" applyAlignment="1">
      <alignment wrapText="1"/>
    </xf>
    <xf numFmtId="42" fontId="5" fillId="8" borderId="234" xfId="0" applyNumberFormat="1" applyFont="1" applyFill="1" applyBorder="1" applyAlignment="1">
      <alignment wrapText="1"/>
    </xf>
    <xf numFmtId="42" fontId="7" fillId="8" borderId="243" xfId="0" applyNumberFormat="1" applyFont="1" applyFill="1" applyBorder="1"/>
    <xf numFmtId="42" fontId="7" fillId="8" borderId="234" xfId="0" applyNumberFormat="1" applyFont="1" applyFill="1" applyBorder="1"/>
    <xf numFmtId="0" fontId="5" fillId="0" borderId="11" xfId="0" applyFont="1" applyBorder="1" applyAlignment="1">
      <alignment horizontal="center" vertical="center" wrapText="1"/>
    </xf>
    <xf numFmtId="37" fontId="5" fillId="0" borderId="26" xfId="0" applyNumberFormat="1" applyFont="1" applyBorder="1" applyAlignment="1">
      <alignment wrapText="1"/>
    </xf>
    <xf numFmtId="42" fontId="5" fillId="22" borderId="66" xfId="0" applyNumberFormat="1" applyFont="1" applyFill="1" applyBorder="1" applyAlignment="1">
      <alignment vertical="center"/>
    </xf>
    <xf numFmtId="42" fontId="5" fillId="22" borderId="190" xfId="0" applyNumberFormat="1" applyFont="1" applyFill="1" applyBorder="1" applyAlignment="1">
      <alignment vertical="center"/>
    </xf>
    <xf numFmtId="42" fontId="5" fillId="22" borderId="395" xfId="0" applyNumberFormat="1" applyFont="1" applyFill="1" applyBorder="1" applyAlignment="1">
      <alignment vertical="center"/>
    </xf>
    <xf numFmtId="42" fontId="5" fillId="22" borderId="69" xfId="0" applyNumberFormat="1" applyFont="1" applyFill="1" applyBorder="1" applyAlignment="1">
      <alignment vertical="center"/>
    </xf>
    <xf numFmtId="42" fontId="5" fillId="22" borderId="445" xfId="0" applyNumberFormat="1" applyFont="1" applyFill="1" applyBorder="1" applyAlignment="1">
      <alignment vertical="center"/>
    </xf>
    <xf numFmtId="42" fontId="5" fillId="22" borderId="457" xfId="0" applyNumberFormat="1" applyFont="1" applyFill="1" applyBorder="1" applyAlignment="1">
      <alignment vertical="center"/>
    </xf>
    <xf numFmtId="42" fontId="5" fillId="6" borderId="127" xfId="0" applyNumberFormat="1" applyFont="1" applyFill="1" applyBorder="1" applyAlignment="1">
      <alignment wrapText="1"/>
    </xf>
    <xf numFmtId="42" fontId="0" fillId="6" borderId="132" xfId="0" applyNumberFormat="1" applyFill="1" applyBorder="1" applyAlignment="1">
      <alignment wrapText="1"/>
    </xf>
    <xf numFmtId="42" fontId="5" fillId="6" borderId="78" xfId="0" applyNumberFormat="1" applyFont="1" applyFill="1" applyBorder="1" applyAlignment="1">
      <alignment wrapText="1"/>
    </xf>
    <xf numFmtId="0" fontId="5" fillId="33" borderId="0" xfId="0" applyFont="1" applyFill="1" applyAlignment="1">
      <alignment horizontal="center" vertical="center" wrapText="1"/>
    </xf>
    <xf numFmtId="37" fontId="5" fillId="33" borderId="0" xfId="0" applyNumberFormat="1" applyFont="1" applyFill="1" applyAlignment="1">
      <alignment wrapText="1"/>
    </xf>
    <xf numFmtId="42" fontId="5" fillId="33" borderId="0" xfId="0" applyNumberFormat="1" applyFont="1" applyFill="1" applyAlignment="1">
      <alignment vertical="center"/>
    </xf>
    <xf numFmtId="0" fontId="5" fillId="33" borderId="0" xfId="0" applyFont="1" applyFill="1" applyAlignment="1">
      <alignment vertical="center"/>
    </xf>
    <xf numFmtId="42" fontId="5" fillId="33" borderId="0" xfId="0" applyNumberFormat="1" applyFont="1" applyFill="1" applyAlignment="1">
      <alignment wrapText="1"/>
    </xf>
    <xf numFmtId="42" fontId="19" fillId="33" borderId="0" xfId="0" applyNumberFormat="1" applyFont="1" applyFill="1" applyAlignment="1">
      <alignment horizontal="right"/>
    </xf>
    <xf numFmtId="0" fontId="2" fillId="14" borderId="9" xfId="0" applyFont="1" applyFill="1" applyBorder="1" applyAlignment="1">
      <alignment horizontal="center" wrapText="1"/>
    </xf>
    <xf numFmtId="0" fontId="14" fillId="14" borderId="105" xfId="0" applyFont="1" applyFill="1" applyBorder="1"/>
    <xf numFmtId="0" fontId="14" fillId="14" borderId="81" xfId="0" applyFont="1" applyFill="1" applyBorder="1"/>
    <xf numFmtId="0" fontId="2" fillId="14" borderId="81" xfId="0" applyFont="1" applyFill="1" applyBorder="1"/>
    <xf numFmtId="0" fontId="2" fillId="14" borderId="122" xfId="0" applyFont="1" applyFill="1" applyBorder="1"/>
    <xf numFmtId="0" fontId="2" fillId="9" borderId="198" xfId="0" applyFont="1" applyFill="1" applyBorder="1" applyAlignment="1">
      <alignment horizontal="center" wrapText="1"/>
    </xf>
    <xf numFmtId="0" fontId="13" fillId="33" borderId="40" xfId="0" applyFont="1" applyFill="1" applyBorder="1"/>
    <xf numFmtId="9" fontId="35" fillId="14" borderId="203" xfId="0" applyNumberFormat="1" applyFont="1" applyFill="1" applyBorder="1" applyAlignment="1">
      <alignment horizontal="center" vertical="center" wrapText="1"/>
    </xf>
    <xf numFmtId="41" fontId="12" fillId="6" borderId="239" xfId="0" applyNumberFormat="1" applyFont="1" applyFill="1" applyBorder="1" applyAlignment="1">
      <alignment horizontal="center"/>
    </xf>
    <xf numFmtId="41" fontId="12" fillId="6" borderId="240" xfId="0" applyNumberFormat="1" applyFont="1" applyFill="1" applyBorder="1" applyAlignment="1">
      <alignment horizontal="center"/>
    </xf>
    <xf numFmtId="41" fontId="12" fillId="6" borderId="260" xfId="0" applyNumberFormat="1" applyFont="1" applyFill="1" applyBorder="1" applyAlignment="1">
      <alignment horizontal="center"/>
    </xf>
    <xf numFmtId="0" fontId="13" fillId="9" borderId="241" xfId="0" applyFont="1" applyFill="1" applyBorder="1" applyAlignment="1">
      <alignment horizontal="center"/>
    </xf>
    <xf numFmtId="9" fontId="35" fillId="14" borderId="207" xfId="0" applyNumberFormat="1" applyFont="1" applyFill="1" applyBorder="1" applyAlignment="1">
      <alignment horizontal="center" vertical="center" wrapText="1"/>
    </xf>
    <xf numFmtId="41" fontId="12" fillId="6" borderId="242" xfId="0" applyNumberFormat="1" applyFont="1" applyFill="1" applyBorder="1" applyAlignment="1">
      <alignment horizontal="center"/>
    </xf>
    <xf numFmtId="41" fontId="12" fillId="6" borderId="243" xfId="0" applyNumberFormat="1" applyFont="1" applyFill="1" applyBorder="1" applyAlignment="1">
      <alignment horizontal="center"/>
    </xf>
    <xf numFmtId="41" fontId="12" fillId="6" borderId="261" xfId="0" applyNumberFormat="1" applyFont="1" applyFill="1" applyBorder="1" applyAlignment="1">
      <alignment horizontal="center"/>
    </xf>
    <xf numFmtId="0" fontId="13" fillId="9" borderId="244" xfId="0" applyFont="1" applyFill="1" applyBorder="1" applyAlignment="1">
      <alignment horizontal="center"/>
    </xf>
    <xf numFmtId="9" fontId="35" fillId="14" borderId="59" xfId="0" applyNumberFormat="1" applyFont="1" applyFill="1" applyBorder="1" applyAlignment="1">
      <alignment horizontal="center" vertical="center" wrapText="1"/>
    </xf>
    <xf numFmtId="41" fontId="12" fillId="6" borderId="262" xfId="0" applyNumberFormat="1" applyFont="1" applyFill="1" applyBorder="1" applyAlignment="1">
      <alignment horizontal="center"/>
    </xf>
    <xf numFmtId="41" fontId="12" fillId="6" borderId="96" xfId="0" applyNumberFormat="1" applyFont="1" applyFill="1" applyBorder="1" applyAlignment="1">
      <alignment horizontal="center"/>
    </xf>
    <xf numFmtId="41" fontId="12" fillId="6" borderId="263" xfId="0" applyNumberFormat="1" applyFont="1" applyFill="1" applyBorder="1" applyAlignment="1">
      <alignment horizontal="center"/>
    </xf>
    <xf numFmtId="0" fontId="13" fillId="9" borderId="113" xfId="0" applyFont="1" applyFill="1" applyBorder="1" applyAlignment="1">
      <alignment horizontal="center"/>
    </xf>
    <xf numFmtId="9" fontId="35" fillId="14" borderId="102" xfId="0" applyNumberFormat="1" applyFont="1" applyFill="1" applyBorder="1" applyAlignment="1">
      <alignment horizontal="center" vertical="center" wrapText="1"/>
    </xf>
    <xf numFmtId="41" fontId="13" fillId="9" borderId="194" xfId="0" applyNumberFormat="1" applyFont="1" applyFill="1" applyBorder="1" applyAlignment="1">
      <alignment horizontal="center"/>
    </xf>
    <xf numFmtId="0" fontId="13" fillId="9" borderId="194" xfId="0" applyFont="1" applyFill="1" applyBorder="1" applyAlignment="1">
      <alignment horizontal="center"/>
    </xf>
    <xf numFmtId="0" fontId="0" fillId="9" borderId="194" xfId="0" applyFill="1" applyBorder="1" applyAlignment="1">
      <alignment horizontal="center"/>
    </xf>
    <xf numFmtId="0" fontId="17" fillId="9" borderId="58" xfId="0" applyFont="1" applyFill="1" applyBorder="1" applyAlignment="1">
      <alignment horizontal="center"/>
    </xf>
    <xf numFmtId="10" fontId="6" fillId="14" borderId="257" xfId="0" applyNumberFormat="1" applyFont="1" applyFill="1" applyBorder="1" applyAlignment="1">
      <alignment horizontal="center" vertical="center" wrapText="1"/>
    </xf>
    <xf numFmtId="41" fontId="12" fillId="6" borderId="245" xfId="0" applyNumberFormat="1" applyFont="1" applyFill="1" applyBorder="1" applyAlignment="1">
      <alignment horizontal="center"/>
    </xf>
    <xf numFmtId="41" fontId="12" fillId="6" borderId="246" xfId="0" applyNumberFormat="1" applyFont="1" applyFill="1" applyBorder="1" applyAlignment="1">
      <alignment horizontal="center"/>
    </xf>
    <xf numFmtId="41" fontId="12" fillId="6" borderId="264" xfId="0" applyNumberFormat="1" applyFont="1" applyFill="1" applyBorder="1" applyAlignment="1">
      <alignment horizontal="center"/>
    </xf>
    <xf numFmtId="0" fontId="13" fillId="9" borderId="248" xfId="0" applyFont="1" applyFill="1" applyBorder="1" applyAlignment="1">
      <alignment horizontal="center"/>
    </xf>
    <xf numFmtId="10" fontId="6" fillId="14" borderId="258" xfId="0" applyNumberFormat="1" applyFont="1" applyFill="1" applyBorder="1" applyAlignment="1">
      <alignment horizontal="center" vertical="center" wrapText="1"/>
    </xf>
    <xf numFmtId="41" fontId="12" fillId="6" borderId="253" xfId="0" applyNumberFormat="1" applyFont="1" applyFill="1" applyBorder="1" applyAlignment="1">
      <alignment horizontal="center"/>
    </xf>
    <xf numFmtId="41" fontId="12" fillId="6" borderId="254" xfId="0" applyNumberFormat="1" applyFont="1" applyFill="1" applyBorder="1" applyAlignment="1">
      <alignment horizontal="center"/>
    </xf>
    <xf numFmtId="41" fontId="12" fillId="6" borderId="265" xfId="0" applyNumberFormat="1" applyFont="1" applyFill="1" applyBorder="1" applyAlignment="1">
      <alignment horizontal="center"/>
    </xf>
    <xf numFmtId="0" fontId="13" fillId="9" borderId="252" xfId="0" applyFont="1" applyFill="1" applyBorder="1" applyAlignment="1">
      <alignment horizontal="center"/>
    </xf>
    <xf numFmtId="9" fontId="35" fillId="14" borderId="1" xfId="0" applyNumberFormat="1" applyFont="1" applyFill="1" applyBorder="1" applyAlignment="1">
      <alignment horizontal="center" vertical="center" wrapText="1"/>
    </xf>
    <xf numFmtId="0" fontId="13" fillId="9" borderId="106" xfId="0" applyFont="1" applyFill="1" applyBorder="1" applyAlignment="1">
      <alignment horizontal="center"/>
    </xf>
    <xf numFmtId="0" fontId="13" fillId="9" borderId="237" xfId="0" applyFont="1" applyFill="1" applyBorder="1" applyAlignment="1">
      <alignment horizontal="center"/>
    </xf>
    <xf numFmtId="0" fontId="13" fillId="9" borderId="95" xfId="0" applyFont="1" applyFill="1" applyBorder="1" applyAlignment="1">
      <alignment horizontal="center"/>
    </xf>
    <xf numFmtId="0" fontId="0" fillId="9" borderId="95" xfId="0" applyFill="1" applyBorder="1" applyAlignment="1">
      <alignment horizontal="center"/>
    </xf>
    <xf numFmtId="0" fontId="17" fillId="9" borderId="78" xfId="0" applyFont="1" applyFill="1" applyBorder="1" applyAlignment="1">
      <alignment horizontal="center"/>
    </xf>
    <xf numFmtId="9" fontId="35" fillId="19" borderId="9" xfId="0" applyNumberFormat="1" applyFont="1" applyFill="1" applyBorder="1" applyAlignment="1">
      <alignment horizontal="center" vertical="center" wrapText="1"/>
    </xf>
    <xf numFmtId="0" fontId="13" fillId="19" borderId="7" xfId="0" applyFont="1" applyFill="1" applyBorder="1" applyAlignment="1">
      <alignment horizontal="center"/>
    </xf>
    <xf numFmtId="0" fontId="13" fillId="19" borderId="188" xfId="0" applyFont="1" applyFill="1" applyBorder="1" applyAlignment="1">
      <alignment horizontal="center"/>
    </xf>
    <xf numFmtId="0" fontId="0" fillId="19" borderId="7" xfId="0" applyFill="1" applyBorder="1" applyAlignment="1">
      <alignment horizontal="center"/>
    </xf>
    <xf numFmtId="0" fontId="17" fillId="19" borderId="191" xfId="0" applyFont="1" applyFill="1" applyBorder="1" applyAlignment="1">
      <alignment horizontal="center"/>
    </xf>
    <xf numFmtId="9" fontId="35" fillId="14" borderId="238" xfId="0" applyNumberFormat="1" applyFont="1" applyFill="1" applyBorder="1" applyAlignment="1">
      <alignment horizontal="center" vertical="center" wrapText="1"/>
    </xf>
    <xf numFmtId="0" fontId="13" fillId="6" borderId="239" xfId="0" applyFont="1" applyFill="1" applyBorder="1" applyAlignment="1">
      <alignment horizontal="center"/>
    </xf>
    <xf numFmtId="0" fontId="13" fillId="6" borderId="240" xfId="0" applyFont="1" applyFill="1" applyBorder="1" applyAlignment="1">
      <alignment horizontal="center"/>
    </xf>
    <xf numFmtId="0" fontId="13" fillId="6" borderId="231" xfId="0" applyFont="1" applyFill="1" applyBorder="1" applyAlignment="1">
      <alignment horizontal="center"/>
    </xf>
    <xf numFmtId="0" fontId="13" fillId="9" borderId="186" xfId="0" applyFont="1" applyFill="1" applyBorder="1" applyAlignment="1">
      <alignment horizontal="center"/>
    </xf>
    <xf numFmtId="0" fontId="2" fillId="14" borderId="259" xfId="0" applyFont="1" applyFill="1" applyBorder="1" applyAlignment="1">
      <alignment horizontal="center" vertical="center"/>
    </xf>
    <xf numFmtId="0" fontId="13" fillId="6" borderId="253" xfId="0" applyFont="1" applyFill="1" applyBorder="1" applyAlignment="1">
      <alignment horizontal="center"/>
    </xf>
    <xf numFmtId="0" fontId="13" fillId="6" borderId="254" xfId="0" applyFont="1" applyFill="1" applyBorder="1" applyAlignment="1">
      <alignment horizontal="center"/>
    </xf>
    <xf numFmtId="0" fontId="13" fillId="6" borderId="266" xfId="0" applyFont="1" applyFill="1" applyBorder="1" applyAlignment="1">
      <alignment horizontal="center"/>
    </xf>
    <xf numFmtId="0" fontId="17" fillId="19" borderId="104" xfId="0" applyFont="1" applyFill="1" applyBorder="1" applyAlignment="1">
      <alignment horizontal="center"/>
    </xf>
    <xf numFmtId="0" fontId="0" fillId="5" borderId="181" xfId="0" applyFill="1" applyBorder="1"/>
    <xf numFmtId="0" fontId="2" fillId="5" borderId="187" xfId="0" applyFont="1" applyFill="1" applyBorder="1"/>
    <xf numFmtId="0" fontId="0" fillId="5" borderId="187" xfId="0" applyFill="1" applyBorder="1"/>
    <xf numFmtId="0" fontId="0" fillId="5" borderId="119" xfId="0" applyFill="1" applyBorder="1"/>
    <xf numFmtId="0" fontId="0" fillId="5" borderId="3" xfId="0" applyFill="1" applyBorder="1" applyAlignment="1">
      <alignment wrapText="1"/>
    </xf>
    <xf numFmtId="0" fontId="0" fillId="5" borderId="190" xfId="0" applyFill="1" applyBorder="1"/>
    <xf numFmtId="0" fontId="0" fillId="5" borderId="191" xfId="0" applyFill="1" applyBorder="1"/>
    <xf numFmtId="0" fontId="6" fillId="14" borderId="134" xfId="0" applyFont="1" applyFill="1" applyBorder="1" applyAlignment="1">
      <alignment horizontal="center" vertical="center" wrapText="1"/>
    </xf>
    <xf numFmtId="42" fontId="13" fillId="6" borderId="198" xfId="0" applyNumberFormat="1" applyFont="1" applyFill="1" applyBorder="1" applyAlignment="1">
      <alignment horizontal="center" vertical="center"/>
    </xf>
    <xf numFmtId="0" fontId="18" fillId="33" borderId="86" xfId="0" applyFont="1" applyFill="1" applyBorder="1" applyAlignment="1">
      <alignment horizontal="left"/>
    </xf>
    <xf numFmtId="0" fontId="13" fillId="33" borderId="103" xfId="0" applyFont="1" applyFill="1" applyBorder="1"/>
    <xf numFmtId="0" fontId="18" fillId="33" borderId="89" xfId="0" applyFont="1" applyFill="1" applyBorder="1" applyAlignment="1">
      <alignment horizontal="left"/>
    </xf>
    <xf numFmtId="0" fontId="13" fillId="33" borderId="31" xfId="0" applyFont="1" applyFill="1" applyBorder="1" applyAlignment="1">
      <alignment vertical="center"/>
    </xf>
    <xf numFmtId="0" fontId="17" fillId="28" borderId="0" xfId="0" applyFont="1" applyFill="1" applyAlignment="1">
      <alignment vertical="center"/>
    </xf>
    <xf numFmtId="6" fontId="17" fillId="33" borderId="3" xfId="0" applyNumberFormat="1" applyFont="1" applyFill="1" applyBorder="1" applyAlignment="1">
      <alignment horizontal="center" wrapText="1"/>
    </xf>
    <xf numFmtId="0" fontId="17" fillId="14" borderId="525" xfId="12" applyNumberFormat="1" applyFont="1" applyFill="1" applyBorder="1" applyAlignment="1" applyProtection="1">
      <alignment horizontal="center" wrapText="1"/>
    </xf>
    <xf numFmtId="0" fontId="17" fillId="14" borderId="458" xfId="12" applyNumberFormat="1" applyFont="1" applyFill="1" applyBorder="1" applyAlignment="1" applyProtection="1">
      <alignment horizontal="center" wrapText="1"/>
    </xf>
    <xf numFmtId="0" fontId="17" fillId="33" borderId="3" xfId="12" applyNumberFormat="1" applyFont="1" applyFill="1" applyBorder="1" applyAlignment="1" applyProtection="1">
      <alignment horizontal="center" wrapText="1"/>
    </xf>
    <xf numFmtId="42" fontId="13" fillId="6" borderId="378" xfId="0" applyNumberFormat="1" applyFont="1" applyFill="1" applyBorder="1"/>
    <xf numFmtId="42" fontId="13" fillId="6" borderId="333" xfId="0" applyNumberFormat="1" applyFont="1" applyFill="1" applyBorder="1"/>
    <xf numFmtId="0" fontId="38" fillId="14" borderId="448" xfId="0" applyFont="1" applyFill="1" applyBorder="1" applyAlignment="1">
      <alignment vertical="center"/>
    </xf>
    <xf numFmtId="42" fontId="13" fillId="6" borderId="525" xfId="0" applyNumberFormat="1" applyFont="1" applyFill="1" applyBorder="1"/>
    <xf numFmtId="42" fontId="13" fillId="6" borderId="526" xfId="0" applyNumberFormat="1" applyFont="1" applyFill="1" applyBorder="1"/>
    <xf numFmtId="42" fontId="13" fillId="23" borderId="577" xfId="0" applyNumberFormat="1" applyFont="1" applyFill="1" applyBorder="1"/>
    <xf numFmtId="42" fontId="13" fillId="23" borderId="54" xfId="0" applyNumberFormat="1" applyFont="1" applyFill="1" applyBorder="1"/>
    <xf numFmtId="42" fontId="13" fillId="23" borderId="578" xfId="0" applyNumberFormat="1" applyFont="1" applyFill="1" applyBorder="1"/>
    <xf numFmtId="42" fontId="13" fillId="6" borderId="109" xfId="0" applyNumberFormat="1" applyFont="1" applyFill="1" applyBorder="1"/>
    <xf numFmtId="42" fontId="13" fillId="6" borderId="104" xfId="0" applyNumberFormat="1" applyFont="1" applyFill="1" applyBorder="1"/>
    <xf numFmtId="42" fontId="13" fillId="6" borderId="354" xfId="0" applyNumberFormat="1" applyFont="1" applyFill="1" applyBorder="1"/>
    <xf numFmtId="0" fontId="38" fillId="14" borderId="11" xfId="0" applyFont="1" applyFill="1" applyBorder="1" applyAlignment="1">
      <alignment vertical="center"/>
    </xf>
    <xf numFmtId="42" fontId="13" fillId="6" borderId="17" xfId="0" applyNumberFormat="1" applyFont="1" applyFill="1" applyBorder="1"/>
    <xf numFmtId="0" fontId="41" fillId="33" borderId="0" xfId="0" applyFont="1" applyFill="1" applyAlignment="1">
      <alignment horizontal="right"/>
    </xf>
    <xf numFmtId="42" fontId="13" fillId="6" borderId="376" xfId="0" applyNumberFormat="1" applyFont="1" applyFill="1" applyBorder="1"/>
    <xf numFmtId="0" fontId="38" fillId="14" borderId="65" xfId="0" applyFont="1" applyFill="1" applyBorder="1" applyAlignment="1">
      <alignment vertical="center"/>
    </xf>
    <xf numFmtId="42" fontId="13" fillId="6" borderId="52" xfId="0" applyNumberFormat="1" applyFont="1" applyFill="1" applyBorder="1"/>
    <xf numFmtId="0" fontId="13" fillId="33" borderId="33" xfId="0" applyFont="1" applyFill="1" applyBorder="1" applyAlignment="1">
      <alignment vertical="center"/>
    </xf>
    <xf numFmtId="0" fontId="13" fillId="33" borderId="34" xfId="0" applyFont="1" applyFill="1" applyBorder="1" applyAlignment="1">
      <alignment vertical="center"/>
    </xf>
    <xf numFmtId="0" fontId="13" fillId="33" borderId="35" xfId="0" applyFont="1" applyFill="1" applyBorder="1"/>
    <xf numFmtId="0" fontId="13" fillId="33" borderId="29" xfId="0" applyFont="1" applyFill="1" applyBorder="1" applyAlignment="1">
      <alignment horizontal="center"/>
    </xf>
    <xf numFmtId="166" fontId="13" fillId="33" borderId="29" xfId="0" applyNumberFormat="1" applyFont="1" applyFill="1" applyBorder="1"/>
    <xf numFmtId="9" fontId="13" fillId="33" borderId="29" xfId="0" applyNumberFormat="1" applyFont="1" applyFill="1" applyBorder="1" applyAlignment="1">
      <alignment horizontal="center"/>
    </xf>
    <xf numFmtId="166" fontId="13" fillId="33" borderId="29" xfId="0" applyNumberFormat="1" applyFont="1" applyFill="1" applyBorder="1" applyAlignment="1">
      <alignment horizontal="center"/>
    </xf>
    <xf numFmtId="3" fontId="13" fillId="33" borderId="29" xfId="0" applyNumberFormat="1" applyFont="1" applyFill="1" applyBorder="1"/>
    <xf numFmtId="166" fontId="13" fillId="33" borderId="0" xfId="0" applyNumberFormat="1" applyFont="1" applyFill="1" applyAlignment="1">
      <alignment horizontal="center" wrapText="1"/>
    </xf>
    <xf numFmtId="0" fontId="13" fillId="33" borderId="31" xfId="0" applyFont="1" applyFill="1" applyBorder="1" applyAlignment="1">
      <alignment wrapText="1"/>
    </xf>
    <xf numFmtId="42" fontId="13" fillId="6" borderId="579" xfId="0" applyNumberFormat="1" applyFont="1" applyFill="1" applyBorder="1" applyAlignment="1">
      <alignment horizontal="right" wrapText="1"/>
    </xf>
    <xf numFmtId="42" fontId="13" fillId="6" borderId="540" xfId="0" applyNumberFormat="1" applyFont="1" applyFill="1" applyBorder="1" applyAlignment="1">
      <alignment horizontal="right" wrapText="1"/>
    </xf>
    <xf numFmtId="166" fontId="13" fillId="33" borderId="0" xfId="0" applyNumberFormat="1" applyFont="1" applyFill="1" applyAlignment="1">
      <alignment wrapText="1"/>
    </xf>
    <xf numFmtId="3" fontId="14" fillId="33" borderId="32" xfId="0" applyNumberFormat="1" applyFont="1" applyFill="1" applyBorder="1"/>
    <xf numFmtId="42" fontId="13" fillId="6" borderId="283" xfId="0" applyNumberFormat="1" applyFont="1" applyFill="1" applyBorder="1" applyAlignment="1">
      <alignment horizontal="right" wrapText="1"/>
    </xf>
    <xf numFmtId="42" fontId="13" fillId="6" borderId="284" xfId="0" applyNumberFormat="1" applyFont="1" applyFill="1" applyBorder="1" applyAlignment="1">
      <alignment horizontal="right" wrapText="1"/>
    </xf>
    <xf numFmtId="166" fontId="14" fillId="33" borderId="32" xfId="0" applyNumberFormat="1" applyFont="1" applyFill="1" applyBorder="1"/>
    <xf numFmtId="42" fontId="13" fillId="6" borderId="311" xfId="0" applyNumberFormat="1" applyFont="1" applyFill="1" applyBorder="1" applyAlignment="1">
      <alignment horizontal="right" wrapText="1"/>
    </xf>
    <xf numFmtId="42" fontId="13" fillId="6" borderId="306" xfId="0" applyNumberFormat="1" applyFont="1" applyFill="1" applyBorder="1" applyAlignment="1">
      <alignment horizontal="right" wrapText="1"/>
    </xf>
    <xf numFmtId="0" fontId="13" fillId="33" borderId="0" xfId="0" applyFont="1" applyFill="1" applyAlignment="1">
      <alignment horizontal="center"/>
    </xf>
    <xf numFmtId="166" fontId="13" fillId="33" borderId="0" xfId="0" applyNumberFormat="1" applyFont="1" applyFill="1" applyAlignment="1">
      <alignment horizontal="right"/>
    </xf>
    <xf numFmtId="9" fontId="13" fillId="33" borderId="0" xfId="0" applyNumberFormat="1" applyFont="1" applyFill="1" applyAlignment="1">
      <alignment horizontal="right" wrapText="1"/>
    </xf>
    <xf numFmtId="166" fontId="13" fillId="33" borderId="0" xfId="0" applyNumberFormat="1" applyFont="1" applyFill="1" applyAlignment="1">
      <alignment horizontal="right" wrapText="1"/>
    </xf>
    <xf numFmtId="166" fontId="14" fillId="33" borderId="0" xfId="0" applyNumberFormat="1" applyFont="1" applyFill="1"/>
    <xf numFmtId="166" fontId="14" fillId="33" borderId="595" xfId="0" applyNumberFormat="1" applyFont="1" applyFill="1" applyBorder="1"/>
    <xf numFmtId="42" fontId="13" fillId="6" borderId="411" xfId="0" applyNumberFormat="1" applyFont="1" applyFill="1" applyBorder="1" applyAlignment="1">
      <alignment horizontal="right" wrapText="1"/>
    </xf>
    <xf numFmtId="42" fontId="13" fillId="26" borderId="584" xfId="0" applyNumberFormat="1" applyFont="1" applyFill="1" applyBorder="1" applyAlignment="1">
      <alignment horizontal="right"/>
    </xf>
    <xf numFmtId="42" fontId="13" fillId="26" borderId="162" xfId="0" applyNumberFormat="1" applyFont="1" applyFill="1" applyBorder="1" applyAlignment="1">
      <alignment horizontal="right"/>
    </xf>
    <xf numFmtId="42" fontId="13" fillId="26" borderId="405" xfId="0" applyNumberFormat="1" applyFont="1" applyFill="1" applyBorder="1" applyAlignment="1">
      <alignment horizontal="right"/>
    </xf>
    <xf numFmtId="42" fontId="13" fillId="26" borderId="163" xfId="0" applyNumberFormat="1" applyFont="1" applyFill="1" applyBorder="1" applyAlignment="1">
      <alignment horizontal="right"/>
    </xf>
    <xf numFmtId="42" fontId="13" fillId="6" borderId="597" xfId="0" applyNumberFormat="1" applyFont="1" applyFill="1" applyBorder="1" applyAlignment="1">
      <alignment horizontal="right" wrapText="1"/>
    </xf>
    <xf numFmtId="42" fontId="13" fillId="26" borderId="558" xfId="0" applyNumberFormat="1" applyFont="1" applyFill="1" applyBorder="1" applyAlignment="1">
      <alignment horizontal="right"/>
    </xf>
    <xf numFmtId="42" fontId="13" fillId="26" borderId="563" xfId="0" applyNumberFormat="1" applyFont="1" applyFill="1" applyBorder="1" applyAlignment="1">
      <alignment horizontal="right"/>
    </xf>
    <xf numFmtId="42" fontId="13" fillId="26" borderId="601" xfId="0" applyNumberFormat="1" applyFont="1" applyFill="1" applyBorder="1" applyAlignment="1">
      <alignment horizontal="right"/>
    </xf>
    <xf numFmtId="42" fontId="13" fillId="26" borderId="559" xfId="0" applyNumberFormat="1" applyFont="1" applyFill="1" applyBorder="1" applyAlignment="1">
      <alignment horizontal="right"/>
    </xf>
    <xf numFmtId="3" fontId="14" fillId="33" borderId="31" xfId="0" applyNumberFormat="1" applyFont="1" applyFill="1" applyBorder="1"/>
    <xf numFmtId="3" fontId="15" fillId="33" borderId="0" xfId="0" applyNumberFormat="1" applyFont="1" applyFill="1"/>
    <xf numFmtId="166" fontId="14" fillId="33" borderId="0" xfId="0" applyNumberFormat="1" applyFont="1" applyFill="1" applyAlignment="1">
      <alignment horizontal="right"/>
    </xf>
    <xf numFmtId="3" fontId="15" fillId="33" borderId="594" xfId="0" applyNumberFormat="1" applyFont="1" applyFill="1" applyBorder="1" applyAlignment="1">
      <alignment horizontal="right"/>
    </xf>
    <xf numFmtId="42" fontId="14" fillId="6" borderId="78" xfId="0" applyNumberFormat="1" applyFont="1" applyFill="1" applyBorder="1"/>
    <xf numFmtId="166" fontId="14" fillId="33" borderId="101" xfId="0" applyNumberFormat="1" applyFont="1" applyFill="1" applyBorder="1"/>
    <xf numFmtId="42" fontId="14" fillId="6" borderId="23" xfId="0" applyNumberFormat="1" applyFont="1" applyFill="1" applyBorder="1"/>
    <xf numFmtId="42" fontId="14" fillId="6" borderId="16" xfId="0" applyNumberFormat="1" applyFont="1" applyFill="1" applyBorder="1"/>
    <xf numFmtId="42" fontId="14" fillId="6" borderId="22" xfId="0" applyNumberFormat="1" applyFont="1" applyFill="1" applyBorder="1"/>
    <xf numFmtId="42" fontId="14" fillId="33" borderId="0" xfId="0" applyNumberFormat="1" applyFont="1" applyFill="1"/>
    <xf numFmtId="166" fontId="14" fillId="33" borderId="395" xfId="0" applyNumberFormat="1" applyFont="1" applyFill="1" applyBorder="1" applyAlignment="1">
      <alignment horizontal="center" wrapText="1"/>
    </xf>
    <xf numFmtId="0" fontId="13" fillId="14" borderId="16" xfId="0" applyFont="1" applyFill="1" applyBorder="1" applyAlignment="1">
      <alignment wrapText="1"/>
    </xf>
    <xf numFmtId="166" fontId="13" fillId="14" borderId="16" xfId="0" applyNumberFormat="1" applyFont="1" applyFill="1" applyBorder="1" applyAlignment="1">
      <alignment wrapText="1"/>
    </xf>
    <xf numFmtId="9" fontId="13" fillId="14" borderId="16" xfId="0" applyNumberFormat="1" applyFont="1" applyFill="1" applyBorder="1" applyAlignment="1">
      <alignment wrapText="1"/>
    </xf>
    <xf numFmtId="166" fontId="36" fillId="14" borderId="197" xfId="0" applyNumberFormat="1" applyFont="1" applyFill="1" applyBorder="1" applyAlignment="1">
      <alignment wrapText="1"/>
    </xf>
    <xf numFmtId="166" fontId="13" fillId="14" borderId="197" xfId="0" applyNumberFormat="1" applyFont="1" applyFill="1" applyBorder="1" applyAlignment="1">
      <alignment wrapText="1"/>
    </xf>
    <xf numFmtId="166" fontId="13" fillId="14" borderId="22" xfId="0" applyNumberFormat="1" applyFont="1" applyFill="1" applyBorder="1" applyAlignment="1">
      <alignment wrapText="1"/>
    </xf>
    <xf numFmtId="0" fontId="17" fillId="14" borderId="133" xfId="0" applyFont="1" applyFill="1" applyBorder="1" applyAlignment="1">
      <alignment horizontal="center" vertical="center" wrapText="1"/>
    </xf>
    <xf numFmtId="0" fontId="38" fillId="6" borderId="428" xfId="0" applyFont="1" applyFill="1" applyBorder="1" applyAlignment="1">
      <alignment horizontal="center" vertical="center" wrapText="1"/>
    </xf>
    <xf numFmtId="0" fontId="38" fillId="6" borderId="429" xfId="0" applyFont="1" applyFill="1" applyBorder="1" applyAlignment="1">
      <alignment horizontal="center" vertical="center" wrapText="1"/>
    </xf>
    <xf numFmtId="0" fontId="38" fillId="6" borderId="492" xfId="0" applyFont="1" applyFill="1" applyBorder="1" applyAlignment="1">
      <alignment horizontal="center" vertical="center" wrapText="1"/>
    </xf>
    <xf numFmtId="42" fontId="13" fillId="6" borderId="323" xfId="0" applyNumberFormat="1" applyFont="1" applyFill="1" applyBorder="1" applyAlignment="1">
      <alignment horizontal="right" wrapText="1"/>
    </xf>
    <xf numFmtId="42" fontId="13" fillId="6" borderId="294" xfId="0" applyNumberFormat="1" applyFont="1" applyFill="1" applyBorder="1" applyAlignment="1">
      <alignment horizontal="right" wrapText="1"/>
    </xf>
    <xf numFmtId="42" fontId="13" fillId="6" borderId="324" xfId="0" applyNumberFormat="1" applyFont="1" applyFill="1" applyBorder="1" applyAlignment="1">
      <alignment horizontal="right" wrapText="1"/>
    </xf>
    <xf numFmtId="42" fontId="14" fillId="6" borderId="133" xfId="0" applyNumberFormat="1" applyFont="1" applyFill="1" applyBorder="1"/>
    <xf numFmtId="42" fontId="14" fillId="6" borderId="134" xfId="0" applyNumberFormat="1" applyFont="1" applyFill="1" applyBorder="1"/>
    <xf numFmtId="42" fontId="14" fillId="6" borderId="197" xfId="0" applyNumberFormat="1" applyFont="1" applyFill="1" applyBorder="1"/>
    <xf numFmtId="42" fontId="14" fillId="6" borderId="198" xfId="0" applyNumberFormat="1" applyFont="1" applyFill="1" applyBorder="1"/>
    <xf numFmtId="42" fontId="14" fillId="33" borderId="453" xfId="0" applyNumberFormat="1" applyFont="1" applyFill="1" applyBorder="1"/>
    <xf numFmtId="166" fontId="44" fillId="33" borderId="0" xfId="0" applyNumberFormat="1" applyFont="1" applyFill="1" applyAlignment="1">
      <alignment vertical="top" wrapText="1"/>
    </xf>
    <xf numFmtId="166" fontId="14" fillId="33" borderId="395" xfId="0" applyNumberFormat="1" applyFont="1" applyFill="1" applyBorder="1" applyAlignment="1">
      <alignment wrapText="1"/>
    </xf>
    <xf numFmtId="166" fontId="44" fillId="33" borderId="395" xfId="0" applyNumberFormat="1" applyFont="1" applyFill="1" applyBorder="1" applyAlignment="1">
      <alignment horizontal="center" vertical="top" wrapText="1"/>
    </xf>
    <xf numFmtId="3" fontId="15" fillId="33" borderId="0" xfId="0" applyNumberFormat="1" applyFont="1" applyFill="1" applyAlignment="1">
      <alignment vertical="center"/>
    </xf>
    <xf numFmtId="3" fontId="15" fillId="33" borderId="595" xfId="0" applyNumberFormat="1" applyFont="1" applyFill="1" applyBorder="1" applyAlignment="1">
      <alignment vertical="center"/>
    </xf>
    <xf numFmtId="166" fontId="38" fillId="14" borderId="133" xfId="0" applyNumberFormat="1" applyFont="1" applyFill="1" applyBorder="1" applyAlignment="1">
      <alignment horizontal="center" vertical="center" wrapText="1"/>
    </xf>
    <xf numFmtId="166" fontId="38" fillId="6" borderId="428" xfId="0" applyNumberFormat="1" applyFont="1" applyFill="1" applyBorder="1" applyAlignment="1">
      <alignment horizontal="center" wrapText="1"/>
    </xf>
    <xf numFmtId="166" fontId="38" fillId="6" borderId="429" xfId="0" applyNumberFormat="1" applyFont="1" applyFill="1" applyBorder="1" applyAlignment="1">
      <alignment horizontal="center" wrapText="1"/>
    </xf>
    <xf numFmtId="166" fontId="38" fillId="6" borderId="492" xfId="0" applyNumberFormat="1" applyFont="1" applyFill="1" applyBorder="1" applyAlignment="1">
      <alignment horizontal="center" wrapText="1"/>
    </xf>
    <xf numFmtId="0" fontId="0" fillId="33" borderId="392" xfId="0" applyFill="1" applyBorder="1"/>
    <xf numFmtId="166" fontId="12" fillId="33" borderId="0" xfId="0" applyNumberFormat="1" applyFont="1" applyFill="1"/>
    <xf numFmtId="3" fontId="14" fillId="33" borderId="166" xfId="0" applyNumberFormat="1" applyFont="1" applyFill="1" applyBorder="1" applyAlignment="1">
      <alignment horizontal="left"/>
    </xf>
    <xf numFmtId="0" fontId="2" fillId="33" borderId="166" xfId="0" applyFont="1" applyFill="1" applyBorder="1"/>
    <xf numFmtId="0" fontId="0" fillId="33" borderId="394" xfId="0" applyFill="1" applyBorder="1"/>
    <xf numFmtId="3" fontId="14" fillId="33" borderId="0" xfId="0" applyNumberFormat="1" applyFont="1" applyFill="1" applyAlignment="1">
      <alignment horizontal="left"/>
    </xf>
    <xf numFmtId="3" fontId="14" fillId="33" borderId="0" xfId="0" applyNumberFormat="1" applyFont="1" applyFill="1"/>
    <xf numFmtId="167" fontId="14" fillId="6" borderId="78" xfId="0" applyNumberFormat="1" applyFont="1" applyFill="1" applyBorder="1"/>
    <xf numFmtId="167" fontId="14" fillId="6" borderId="133" xfId="0" applyNumberFormat="1" applyFont="1" applyFill="1" applyBorder="1" applyAlignment="1">
      <alignment horizontal="right"/>
    </xf>
    <xf numFmtId="42" fontId="14" fillId="6" borderId="134" xfId="0" applyNumberFormat="1" applyFont="1" applyFill="1" applyBorder="1" applyAlignment="1">
      <alignment horizontal="right"/>
    </xf>
    <xf numFmtId="42" fontId="14" fillId="6" borderId="197" xfId="0" applyNumberFormat="1" applyFont="1" applyFill="1" applyBorder="1" applyAlignment="1">
      <alignment horizontal="right"/>
    </xf>
    <xf numFmtId="42" fontId="14" fillId="6" borderId="198" xfId="0" applyNumberFormat="1" applyFont="1" applyFill="1" applyBorder="1" applyAlignment="1">
      <alignment horizontal="right"/>
    </xf>
    <xf numFmtId="167" fontId="14" fillId="33" borderId="0" xfId="0" applyNumberFormat="1" applyFont="1" applyFill="1"/>
    <xf numFmtId="167" fontId="14" fillId="33" borderId="453" xfId="0" applyNumberFormat="1" applyFont="1" applyFill="1" applyBorder="1" applyAlignment="1">
      <alignment horizontal="right"/>
    </xf>
    <xf numFmtId="42" fontId="14" fillId="33" borderId="453" xfId="0" applyNumberFormat="1" applyFont="1" applyFill="1" applyBorder="1" applyAlignment="1">
      <alignment horizontal="right"/>
    </xf>
    <xf numFmtId="166" fontId="12" fillId="33" borderId="0" xfId="0" applyNumberFormat="1" applyFont="1" applyFill="1" applyAlignment="1">
      <alignment horizontal="right"/>
    </xf>
    <xf numFmtId="166" fontId="44" fillId="33" borderId="0" xfId="0" applyNumberFormat="1" applyFont="1" applyFill="1" applyAlignment="1">
      <alignment horizontal="center"/>
    </xf>
    <xf numFmtId="0" fontId="14" fillId="33" borderId="0" xfId="0" applyFont="1" applyFill="1" applyAlignment="1">
      <alignment horizontal="center" vertical="center" wrapText="1"/>
    </xf>
    <xf numFmtId="0" fontId="13" fillId="33" borderId="0" xfId="0" applyFont="1" applyFill="1" applyAlignment="1">
      <alignment horizontal="left" vertical="top" wrapText="1"/>
    </xf>
    <xf numFmtId="0" fontId="13" fillId="33" borderId="33" xfId="0" applyFont="1" applyFill="1" applyBorder="1"/>
    <xf numFmtId="0" fontId="13" fillId="33" borderId="34" xfId="0" applyFont="1" applyFill="1" applyBorder="1" applyAlignment="1">
      <alignment horizontal="center"/>
    </xf>
    <xf numFmtId="166" fontId="13" fillId="33" borderId="34" xfId="0" applyNumberFormat="1" applyFont="1" applyFill="1" applyBorder="1"/>
    <xf numFmtId="9" fontId="13" fillId="33" borderId="34" xfId="0" applyNumberFormat="1" applyFont="1" applyFill="1" applyBorder="1" applyAlignment="1">
      <alignment horizontal="center"/>
    </xf>
    <xf numFmtId="166" fontId="13" fillId="33" borderId="34" xfId="0" applyNumberFormat="1" applyFont="1" applyFill="1" applyBorder="1" applyAlignment="1">
      <alignment horizontal="center"/>
    </xf>
    <xf numFmtId="3" fontId="13" fillId="33" borderId="34" xfId="0" applyNumberFormat="1" applyFont="1" applyFill="1" applyBorder="1"/>
    <xf numFmtId="42" fontId="0" fillId="6" borderId="488" xfId="0" applyNumberFormat="1" applyFill="1" applyBorder="1"/>
    <xf numFmtId="42" fontId="0" fillId="6" borderId="489" xfId="0" applyNumberFormat="1" applyFill="1" applyBorder="1"/>
    <xf numFmtId="42" fontId="0" fillId="6" borderId="490" xfId="0" applyNumberFormat="1" applyFill="1" applyBorder="1"/>
    <xf numFmtId="42" fontId="0" fillId="6" borderId="491" xfId="0" applyNumberFormat="1" applyFill="1" applyBorder="1"/>
    <xf numFmtId="42" fontId="36" fillId="0" borderId="282" xfId="0" applyNumberFormat="1" applyFont="1" applyBorder="1" applyAlignment="1" applyProtection="1">
      <alignment vertical="center"/>
      <protection locked="0"/>
    </xf>
    <xf numFmtId="42" fontId="36" fillId="0" borderId="283" xfId="0" applyNumberFormat="1" applyFont="1" applyBorder="1" applyAlignment="1" applyProtection="1">
      <alignment horizontal="right" vertical="center"/>
      <protection locked="0"/>
    </xf>
    <xf numFmtId="42" fontId="36" fillId="0" borderId="284" xfId="0" applyNumberFormat="1" applyFont="1" applyBorder="1" applyAlignment="1" applyProtection="1">
      <alignment horizontal="right" vertical="center"/>
      <protection locked="0"/>
    </xf>
    <xf numFmtId="42" fontId="36" fillId="0" borderId="287" xfId="0" applyNumberFormat="1" applyFont="1" applyBorder="1" applyAlignment="1" applyProtection="1">
      <alignment vertical="center"/>
      <protection locked="0"/>
    </xf>
    <xf numFmtId="42" fontId="36" fillId="0" borderId="564" xfId="0" applyNumberFormat="1" applyFont="1" applyBorder="1" applyAlignment="1" applyProtection="1">
      <alignment vertical="center"/>
      <protection locked="0"/>
    </xf>
    <xf numFmtId="0" fontId="76" fillId="0" borderId="0" xfId="0" applyFont="1" applyProtection="1">
      <protection locked="0"/>
    </xf>
    <xf numFmtId="0" fontId="2" fillId="0" borderId="509" xfId="0" applyFont="1" applyBorder="1"/>
    <xf numFmtId="0" fontId="44" fillId="0" borderId="571" xfId="0" applyFont="1" applyBorder="1" applyAlignment="1">
      <alignment vertical="center" wrapText="1"/>
    </xf>
    <xf numFmtId="0" fontId="81" fillId="33" borderId="430" xfId="0" applyFont="1" applyFill="1" applyBorder="1"/>
    <xf numFmtId="0" fontId="87" fillId="33" borderId="177" xfId="0" applyFont="1" applyFill="1" applyBorder="1" applyAlignment="1">
      <alignment horizontal="left" vertical="center"/>
    </xf>
    <xf numFmtId="0" fontId="87" fillId="33" borderId="177" xfId="0" applyFont="1" applyFill="1" applyBorder="1" applyAlignment="1">
      <alignment vertical="center"/>
    </xf>
    <xf numFmtId="0" fontId="87" fillId="33" borderId="153" xfId="0" applyFont="1" applyFill="1" applyBorder="1" applyAlignment="1">
      <alignment vertical="center"/>
    </xf>
    <xf numFmtId="0" fontId="0" fillId="33" borderId="582" xfId="0" applyFill="1" applyBorder="1"/>
    <xf numFmtId="0" fontId="36" fillId="33" borderId="0" xfId="0" applyFont="1" applyFill="1" applyAlignment="1">
      <alignment horizontal="left" vertical="center"/>
    </xf>
    <xf numFmtId="0" fontId="36" fillId="33" borderId="0" xfId="0" applyFont="1" applyFill="1" applyAlignment="1">
      <alignment vertical="center"/>
    </xf>
    <xf numFmtId="0" fontId="36" fillId="33" borderId="150" xfId="0" applyFont="1" applyFill="1" applyBorder="1" applyAlignment="1">
      <alignment vertical="center"/>
    </xf>
    <xf numFmtId="0" fontId="54" fillId="33" borderId="0" xfId="0" applyFont="1" applyFill="1" applyAlignment="1">
      <alignment vertical="center"/>
    </xf>
    <xf numFmtId="0" fontId="48" fillId="33" borderId="0" xfId="0" applyFont="1" applyFill="1" applyAlignment="1">
      <alignment horizontal="left" vertical="center"/>
    </xf>
    <xf numFmtId="0" fontId="48" fillId="33" borderId="0" xfId="0" applyFont="1" applyFill="1" applyAlignment="1">
      <alignment horizontal="right" vertical="center"/>
    </xf>
    <xf numFmtId="0" fontId="48" fillId="33" borderId="150" xfId="0" applyFont="1" applyFill="1" applyBorder="1" applyAlignment="1">
      <alignment horizontal="left" vertical="center"/>
    </xf>
    <xf numFmtId="0" fontId="16" fillId="7" borderId="0" xfId="0" applyFont="1" applyFill="1" applyAlignment="1">
      <alignment vertical="center"/>
    </xf>
    <xf numFmtId="0" fontId="48" fillId="7" borderId="0" xfId="0" applyFont="1" applyFill="1" applyAlignment="1">
      <alignment horizontal="left" vertical="center"/>
    </xf>
    <xf numFmtId="0" fontId="36" fillId="7" borderId="0" xfId="0" applyFont="1" applyFill="1" applyAlignment="1">
      <alignment vertical="center"/>
    </xf>
    <xf numFmtId="0" fontId="48" fillId="7" borderId="0" xfId="0" applyFont="1" applyFill="1" applyAlignment="1">
      <alignment horizontal="right" vertical="center"/>
    </xf>
    <xf numFmtId="0" fontId="38" fillId="14" borderId="134" xfId="0" applyFont="1" applyFill="1" applyBorder="1" applyAlignment="1">
      <alignment horizontal="center" vertical="center"/>
    </xf>
    <xf numFmtId="0" fontId="38" fillId="14" borderId="197" xfId="0" applyFont="1" applyFill="1" applyBorder="1" applyAlignment="1">
      <alignment horizontal="center" vertical="center"/>
    </xf>
    <xf numFmtId="0" fontId="38" fillId="14" borderId="198" xfId="0" applyFont="1" applyFill="1" applyBorder="1" applyAlignment="1">
      <alignment horizontal="center" vertical="center"/>
    </xf>
    <xf numFmtId="0" fontId="0" fillId="33" borderId="150" xfId="0" applyFill="1" applyBorder="1"/>
    <xf numFmtId="0" fontId="33" fillId="33" borderId="0" xfId="0" applyFont="1" applyFill="1" applyAlignment="1">
      <alignment vertical="center"/>
    </xf>
    <xf numFmtId="0" fontId="33" fillId="33" borderId="571" xfId="0" applyFont="1" applyFill="1" applyBorder="1" applyAlignment="1">
      <alignment horizontal="center" vertical="center"/>
    </xf>
    <xf numFmtId="0" fontId="38" fillId="8" borderId="452" xfId="0" applyFont="1" applyFill="1" applyBorder="1" applyAlignment="1">
      <alignment horizontal="center" vertical="center"/>
    </xf>
    <xf numFmtId="0" fontId="38" fillId="8" borderId="169" xfId="0" applyFont="1" applyFill="1" applyBorder="1" applyAlignment="1">
      <alignment horizontal="center" vertical="center"/>
    </xf>
    <xf numFmtId="0" fontId="38" fillId="8" borderId="454" xfId="0" applyFont="1" applyFill="1" applyBorder="1" applyAlignment="1">
      <alignment horizontal="center" vertical="center"/>
    </xf>
    <xf numFmtId="0" fontId="36" fillId="33" borderId="167" xfId="0" applyFont="1" applyFill="1" applyBorder="1" applyAlignment="1">
      <alignment vertical="center"/>
    </xf>
    <xf numFmtId="0" fontId="13" fillId="33" borderId="167" xfId="0" applyFont="1" applyFill="1" applyBorder="1"/>
    <xf numFmtId="42" fontId="36" fillId="6" borderId="558" xfId="0" applyNumberFormat="1" applyFont="1" applyFill="1" applyBorder="1" applyAlignment="1">
      <alignment horizontal="right" vertical="center"/>
    </xf>
    <xf numFmtId="0" fontId="36" fillId="33" borderId="545" xfId="0" applyFont="1" applyFill="1" applyBorder="1" applyAlignment="1">
      <alignment vertical="center"/>
    </xf>
    <xf numFmtId="0" fontId="13" fillId="33" borderId="545" xfId="0" applyFont="1" applyFill="1" applyBorder="1"/>
    <xf numFmtId="0" fontId="0" fillId="33" borderId="545" xfId="0" applyFill="1" applyBorder="1"/>
    <xf numFmtId="165" fontId="13" fillId="33" borderId="169" xfId="0" applyNumberFormat="1" applyFont="1" applyFill="1" applyBorder="1"/>
    <xf numFmtId="42" fontId="36" fillId="33" borderId="0" xfId="0" applyNumberFormat="1" applyFont="1" applyFill="1" applyAlignment="1">
      <alignment horizontal="right" vertical="center"/>
    </xf>
    <xf numFmtId="165" fontId="13" fillId="33" borderId="168" xfId="0" applyNumberFormat="1" applyFont="1" applyFill="1" applyBorder="1"/>
    <xf numFmtId="42" fontId="36" fillId="6" borderId="583" xfId="0" applyNumberFormat="1" applyFont="1" applyFill="1" applyBorder="1" applyAlignment="1">
      <alignment vertical="center"/>
    </xf>
    <xf numFmtId="42" fontId="36" fillId="6" borderId="579" xfId="0" applyNumberFormat="1" applyFont="1" applyFill="1" applyBorder="1" applyAlignment="1">
      <alignment horizontal="right" vertical="center"/>
    </xf>
    <xf numFmtId="42" fontId="36" fillId="6" borderId="540" xfId="0" applyNumberFormat="1" applyFont="1" applyFill="1" applyBorder="1" applyAlignment="1">
      <alignment horizontal="right" vertical="center"/>
    </xf>
    <xf numFmtId="165" fontId="13" fillId="33" borderId="407" xfId="0" applyNumberFormat="1" applyFont="1" applyFill="1" applyBorder="1"/>
    <xf numFmtId="42" fontId="36" fillId="6" borderId="282" xfId="0" applyNumberFormat="1" applyFont="1" applyFill="1" applyBorder="1" applyAlignment="1">
      <alignment vertical="center"/>
    </xf>
    <xf numFmtId="42" fontId="36" fillId="6" borderId="283" xfId="0" applyNumberFormat="1" applyFont="1" applyFill="1" applyBorder="1" applyAlignment="1">
      <alignment horizontal="right" vertical="center"/>
    </xf>
    <xf numFmtId="42" fontId="36" fillId="6" borderId="284" xfId="0" applyNumberFormat="1" applyFont="1" applyFill="1" applyBorder="1" applyAlignment="1">
      <alignment horizontal="right" vertical="center"/>
    </xf>
    <xf numFmtId="0" fontId="36" fillId="33" borderId="60" xfId="0" applyFont="1" applyFill="1" applyBorder="1" applyAlignment="1">
      <alignment vertical="center"/>
    </xf>
    <xf numFmtId="0" fontId="38" fillId="33" borderId="60" xfId="0" applyFont="1" applyFill="1" applyBorder="1" applyAlignment="1">
      <alignment vertical="center"/>
    </xf>
    <xf numFmtId="0" fontId="13" fillId="33" borderId="60" xfId="0" applyFont="1" applyFill="1" applyBorder="1"/>
    <xf numFmtId="165" fontId="13" fillId="33" borderId="60" xfId="0" applyNumberFormat="1" applyFont="1" applyFill="1" applyBorder="1"/>
    <xf numFmtId="0" fontId="0" fillId="33" borderId="60" xfId="0" applyFill="1" applyBorder="1"/>
    <xf numFmtId="0" fontId="38" fillId="33" borderId="0" xfId="0" applyFont="1" applyFill="1" applyAlignment="1">
      <alignment vertical="center"/>
    </xf>
    <xf numFmtId="165" fontId="13" fillId="33" borderId="0" xfId="0" applyNumberFormat="1" applyFont="1" applyFill="1"/>
    <xf numFmtId="0" fontId="0" fillId="33" borderId="527" xfId="0" applyFill="1" applyBorder="1"/>
    <xf numFmtId="166" fontId="36" fillId="8" borderId="550" xfId="0" applyNumberFormat="1" applyFont="1" applyFill="1" applyBorder="1" applyAlignment="1">
      <alignment horizontal="right" vertical="center"/>
    </xf>
    <xf numFmtId="5" fontId="36" fillId="8" borderId="551" xfId="0" applyNumberFormat="1" applyFont="1" applyFill="1" applyBorder="1" applyAlignment="1">
      <alignment horizontal="right" vertical="center"/>
    </xf>
    <xf numFmtId="5" fontId="36" fillId="8" borderId="552" xfId="0" applyNumberFormat="1" applyFont="1" applyFill="1" applyBorder="1" applyAlignment="1">
      <alignment horizontal="right" vertical="center"/>
    </xf>
    <xf numFmtId="42" fontId="36" fillId="6" borderId="415" xfId="0" applyNumberFormat="1" applyFont="1" applyFill="1" applyBorder="1" applyAlignment="1">
      <alignment horizontal="right" vertical="center"/>
    </xf>
    <xf numFmtId="42" fontId="36" fillId="6" borderId="416" xfId="0" applyNumberFormat="1" applyFont="1" applyFill="1" applyBorder="1" applyAlignment="1">
      <alignment horizontal="right" vertical="center"/>
    </xf>
    <xf numFmtId="42" fontId="36" fillId="6" borderId="46" xfId="0" applyNumberFormat="1" applyFont="1" applyFill="1" applyBorder="1" applyAlignment="1">
      <alignment horizontal="right" vertical="center"/>
    </xf>
    <xf numFmtId="0" fontId="38" fillId="33" borderId="0" xfId="0" quotePrefix="1" applyFont="1" applyFill="1" applyAlignment="1">
      <alignment horizontal="center" vertical="center"/>
    </xf>
    <xf numFmtId="9" fontId="13" fillId="33" borderId="0" xfId="0" applyNumberFormat="1" applyFont="1" applyFill="1"/>
    <xf numFmtId="42" fontId="36" fillId="33" borderId="457" xfId="0" applyNumberFormat="1" applyFont="1" applyFill="1" applyBorder="1" applyAlignment="1">
      <alignment vertical="center"/>
    </xf>
    <xf numFmtId="42" fontId="36" fillId="6" borderId="558" xfId="0" applyNumberFormat="1" applyFont="1" applyFill="1" applyBorder="1" applyAlignment="1">
      <alignment vertical="center"/>
    </xf>
    <xf numFmtId="42" fontId="36" fillId="6" borderId="563" xfId="0" applyNumberFormat="1" applyFont="1" applyFill="1" applyBorder="1" applyAlignment="1">
      <alignment vertical="center"/>
    </xf>
    <xf numFmtId="42" fontId="36" fillId="6" borderId="559" xfId="0" applyNumberFormat="1" applyFont="1" applyFill="1" applyBorder="1" applyAlignment="1">
      <alignment vertical="center"/>
    </xf>
    <xf numFmtId="0" fontId="33" fillId="33" borderId="143" xfId="0" applyFont="1" applyFill="1" applyBorder="1" applyAlignment="1">
      <alignment vertical="center"/>
    </xf>
    <xf numFmtId="0" fontId="13" fillId="33" borderId="516" xfId="0" applyFont="1" applyFill="1" applyBorder="1"/>
    <xf numFmtId="0" fontId="38" fillId="33" borderId="516" xfId="0" applyFont="1" applyFill="1" applyBorder="1" applyAlignment="1">
      <alignment horizontal="center" vertical="center"/>
    </xf>
    <xf numFmtId="42" fontId="38" fillId="6" borderId="164" xfId="0" applyNumberFormat="1" applyFont="1" applyFill="1" applyBorder="1" applyAlignment="1">
      <alignment vertical="center"/>
    </xf>
    <xf numFmtId="42" fontId="38" fillId="6" borderId="165" xfId="0" applyNumberFormat="1" applyFont="1" applyFill="1" applyBorder="1" applyAlignment="1">
      <alignment vertical="center"/>
    </xf>
    <xf numFmtId="42" fontId="38" fillId="6" borderId="135" xfId="0" applyNumberFormat="1" applyFont="1" applyFill="1" applyBorder="1" applyAlignment="1">
      <alignment vertical="center"/>
    </xf>
    <xf numFmtId="0" fontId="38" fillId="33" borderId="0" xfId="0" applyFont="1" applyFill="1" applyAlignment="1">
      <alignment horizontal="center" vertical="center"/>
    </xf>
    <xf numFmtId="0" fontId="33" fillId="33" borderId="0" xfId="0" applyFont="1" applyFill="1" applyAlignment="1">
      <alignment horizontal="center" vertical="center"/>
    </xf>
    <xf numFmtId="5" fontId="38" fillId="33" borderId="457" xfId="0" applyNumberFormat="1" applyFont="1" applyFill="1" applyBorder="1" applyAlignment="1">
      <alignment vertical="center"/>
    </xf>
    <xf numFmtId="6" fontId="38" fillId="33" borderId="457" xfId="0" applyNumberFormat="1" applyFont="1" applyFill="1" applyBorder="1" applyAlignment="1">
      <alignment vertical="center"/>
    </xf>
    <xf numFmtId="0" fontId="40" fillId="33" borderId="167" xfId="0" applyFont="1" applyFill="1" applyBorder="1" applyAlignment="1">
      <alignment vertical="center"/>
    </xf>
    <xf numFmtId="0" fontId="0" fillId="33" borderId="62" xfId="0" applyFill="1" applyBorder="1"/>
    <xf numFmtId="42" fontId="55" fillId="6" borderId="290" xfId="0" applyNumberFormat="1" applyFont="1" applyFill="1" applyBorder="1" applyAlignment="1">
      <alignment vertical="center"/>
    </xf>
    <xf numFmtId="42" fontId="55" fillId="6" borderId="255" xfId="0" applyNumberFormat="1" applyFont="1" applyFill="1" applyBorder="1" applyAlignment="1">
      <alignment vertical="center"/>
    </xf>
    <xf numFmtId="42" fontId="55" fillId="6" borderId="291" xfId="0" applyNumberFormat="1" applyFont="1" applyFill="1" applyBorder="1" applyAlignment="1">
      <alignment vertical="center"/>
    </xf>
    <xf numFmtId="0" fontId="40" fillId="33" borderId="0" xfId="0" applyFont="1" applyFill="1" applyAlignment="1">
      <alignment vertical="center"/>
    </xf>
    <xf numFmtId="0" fontId="33" fillId="33" borderId="26" xfId="0" applyFont="1" applyFill="1" applyBorder="1" applyAlignment="1">
      <alignment horizontal="left" vertical="center"/>
    </xf>
    <xf numFmtId="0" fontId="13" fillId="33" borderId="554" xfId="0" applyFont="1" applyFill="1" applyBorder="1"/>
    <xf numFmtId="0" fontId="38" fillId="33" borderId="554" xfId="0" quotePrefix="1" applyFont="1" applyFill="1" applyBorder="1" applyAlignment="1">
      <alignment horizontal="center" vertical="center"/>
    </xf>
    <xf numFmtId="42" fontId="38" fillId="6" borderId="555" xfId="0" applyNumberFormat="1" applyFont="1" applyFill="1" applyBorder="1" applyAlignment="1">
      <alignment vertical="center"/>
    </xf>
    <xf numFmtId="42" fontId="38" fillId="6" borderId="556" xfId="0" applyNumberFormat="1" applyFont="1" applyFill="1" applyBorder="1" applyAlignment="1">
      <alignment vertical="center"/>
    </xf>
    <xf numFmtId="42" fontId="38" fillId="6" borderId="557" xfId="0" applyNumberFormat="1" applyFont="1" applyFill="1" applyBorder="1" applyAlignment="1">
      <alignment vertical="center"/>
    </xf>
    <xf numFmtId="0" fontId="13" fillId="33" borderId="150" xfId="0" applyFont="1" applyFill="1" applyBorder="1"/>
    <xf numFmtId="0" fontId="57" fillId="21" borderId="0" xfId="0" applyFont="1" applyFill="1" applyAlignment="1">
      <alignment vertical="center"/>
    </xf>
    <xf numFmtId="0" fontId="48" fillId="21" borderId="0" xfId="0" applyFont="1" applyFill="1" applyAlignment="1">
      <alignment horizontal="left" vertical="center"/>
    </xf>
    <xf numFmtId="0" fontId="48" fillId="21" borderId="0" xfId="0" applyFont="1" applyFill="1" applyAlignment="1">
      <alignment horizontal="right" vertical="center"/>
    </xf>
    <xf numFmtId="0" fontId="33" fillId="33" borderId="0" xfId="0" applyFont="1" applyFill="1" applyAlignment="1">
      <alignment horizontal="center"/>
    </xf>
    <xf numFmtId="0" fontId="33" fillId="33" borderId="3" xfId="0" applyFont="1" applyFill="1" applyBorder="1" applyAlignment="1">
      <alignment horizontal="center"/>
    </xf>
    <xf numFmtId="0" fontId="38" fillId="14" borderId="133" xfId="0" applyFont="1" applyFill="1" applyBorder="1" applyAlignment="1">
      <alignment horizontal="center" vertical="center" wrapText="1"/>
    </xf>
    <xf numFmtId="0" fontId="38" fillId="14" borderId="133" xfId="0" applyFont="1" applyFill="1" applyBorder="1" applyAlignment="1">
      <alignment horizontal="center" vertical="center"/>
    </xf>
    <xf numFmtId="0" fontId="33" fillId="33" borderId="571" xfId="0" applyFont="1" applyFill="1" applyBorder="1" applyAlignment="1">
      <alignment horizontal="center"/>
    </xf>
    <xf numFmtId="0" fontId="38" fillId="33" borderId="516" xfId="0" applyFont="1" applyFill="1" applyBorder="1" applyAlignment="1">
      <alignment horizontal="center" vertical="center" wrapText="1"/>
    </xf>
    <xf numFmtId="0" fontId="36" fillId="33" borderId="171" xfId="0" applyFont="1" applyFill="1" applyBorder="1" applyAlignment="1">
      <alignment horizontal="left" vertical="center" indent="1"/>
    </xf>
    <xf numFmtId="0" fontId="38" fillId="33" borderId="171" xfId="0" applyFont="1" applyFill="1" applyBorder="1" applyAlignment="1">
      <alignment vertical="center"/>
    </xf>
    <xf numFmtId="165" fontId="36" fillId="33" borderId="166" xfId="0" applyNumberFormat="1" applyFont="1" applyFill="1" applyBorder="1" applyAlignment="1">
      <alignment vertical="center"/>
    </xf>
    <xf numFmtId="42" fontId="38" fillId="6" borderId="449" xfId="0" applyNumberFormat="1" applyFont="1" applyFill="1" applyBorder="1" applyAlignment="1">
      <alignment vertical="center"/>
    </xf>
    <xf numFmtId="42" fontId="36" fillId="6" borderId="528" xfId="0" applyNumberFormat="1" applyFont="1" applyFill="1" applyBorder="1" applyAlignment="1">
      <alignment vertical="center"/>
    </xf>
    <xf numFmtId="0" fontId="36" fillId="33" borderId="170" xfId="0" applyFont="1" applyFill="1" applyBorder="1" applyAlignment="1">
      <alignment horizontal="left" vertical="center" indent="1"/>
    </xf>
    <xf numFmtId="0" fontId="38" fillId="33" borderId="170" xfId="0" applyFont="1" applyFill="1" applyBorder="1" applyAlignment="1">
      <alignment vertical="center"/>
    </xf>
    <xf numFmtId="165" fontId="13" fillId="33" borderId="167" xfId="0" applyNumberFormat="1" applyFont="1" applyFill="1" applyBorder="1"/>
    <xf numFmtId="42" fontId="38" fillId="6" borderId="460" xfId="0" applyNumberFormat="1" applyFont="1" applyFill="1" applyBorder="1" applyAlignment="1">
      <alignment vertical="center"/>
    </xf>
    <xf numFmtId="0" fontId="47" fillId="33" borderId="0" xfId="0" applyFont="1" applyFill="1" applyAlignment="1">
      <alignment vertical="center"/>
    </xf>
    <xf numFmtId="42" fontId="38" fillId="6" borderId="215" xfId="0" applyNumberFormat="1" applyFont="1" applyFill="1" applyBorder="1" applyAlignment="1">
      <alignment vertical="center"/>
    </xf>
    <xf numFmtId="42" fontId="36" fillId="6" borderId="317" xfId="0" applyNumberFormat="1" applyFont="1" applyFill="1" applyBorder="1" applyAlignment="1">
      <alignment vertical="center"/>
    </xf>
    <xf numFmtId="0" fontId="36" fillId="33" borderId="171" xfId="0" applyFont="1" applyFill="1" applyBorder="1" applyAlignment="1">
      <alignment vertical="center"/>
    </xf>
    <xf numFmtId="42" fontId="38" fillId="6" borderId="320" xfId="0" applyNumberFormat="1" applyFont="1" applyFill="1" applyBorder="1" applyAlignment="1">
      <alignment vertical="center"/>
    </xf>
    <xf numFmtId="0" fontId="0" fillId="33" borderId="169" xfId="0" applyFill="1" applyBorder="1"/>
    <xf numFmtId="44" fontId="0" fillId="6" borderId="142" xfId="1" applyFont="1" applyFill="1" applyBorder="1" applyProtection="1"/>
    <xf numFmtId="44" fontId="0" fillId="6" borderId="141" xfId="1" applyFont="1" applyFill="1" applyBorder="1" applyProtection="1"/>
    <xf numFmtId="44" fontId="0" fillId="6" borderId="140" xfId="1" applyFont="1" applyFill="1" applyBorder="1" applyProtection="1"/>
    <xf numFmtId="0" fontId="38" fillId="33" borderId="571" xfId="0" applyFont="1" applyFill="1" applyBorder="1" applyAlignment="1">
      <alignment horizontal="center" vertical="center" wrapText="1"/>
    </xf>
    <xf numFmtId="0" fontId="38" fillId="33" borderId="571" xfId="0" applyFont="1" applyFill="1" applyBorder="1" applyAlignment="1">
      <alignment horizontal="center" vertical="center"/>
    </xf>
    <xf numFmtId="0" fontId="56" fillId="33" borderId="0" xfId="0" applyFont="1" applyFill="1" applyAlignment="1">
      <alignment vertical="center"/>
    </xf>
    <xf numFmtId="0" fontId="36" fillId="33" borderId="0" xfId="0" applyFont="1" applyFill="1" applyAlignment="1">
      <alignment horizontal="left" vertical="center" indent="1"/>
    </xf>
    <xf numFmtId="42" fontId="38" fillId="6" borderId="459" xfId="0" applyNumberFormat="1" applyFont="1" applyFill="1" applyBorder="1" applyAlignment="1">
      <alignment vertical="center"/>
    </xf>
    <xf numFmtId="165" fontId="36" fillId="33" borderId="0" xfId="0" applyNumberFormat="1" applyFont="1" applyFill="1" applyAlignment="1">
      <alignment vertical="center"/>
    </xf>
    <xf numFmtId="0" fontId="38" fillId="33" borderId="0" xfId="0" applyFont="1" applyFill="1" applyAlignment="1">
      <alignment horizontal="left" vertical="center"/>
    </xf>
    <xf numFmtId="6" fontId="36" fillId="33" borderId="0" xfId="0" applyNumberFormat="1" applyFont="1" applyFill="1" applyAlignment="1">
      <alignment horizontal="right" vertical="center"/>
    </xf>
    <xf numFmtId="0" fontId="36" fillId="33" borderId="167" xfId="0" applyFont="1" applyFill="1" applyBorder="1" applyAlignment="1">
      <alignment horizontal="left" vertical="center"/>
    </xf>
    <xf numFmtId="165" fontId="36" fillId="33" borderId="167" xfId="0" applyNumberFormat="1" applyFont="1" applyFill="1" applyBorder="1" applyAlignment="1">
      <alignment vertical="center"/>
    </xf>
    <xf numFmtId="42" fontId="38" fillId="6" borderId="173" xfId="0" applyNumberFormat="1" applyFont="1" applyFill="1" applyBorder="1" applyAlignment="1">
      <alignment vertical="center"/>
    </xf>
    <xf numFmtId="42" fontId="36" fillId="6" borderId="164" xfId="0" applyNumberFormat="1" applyFont="1" applyFill="1" applyBorder="1" applyAlignment="1">
      <alignment horizontal="right" vertical="center"/>
    </xf>
    <xf numFmtId="42" fontId="36" fillId="6" borderId="165" xfId="0" applyNumberFormat="1" applyFont="1" applyFill="1" applyBorder="1" applyAlignment="1">
      <alignment horizontal="right" vertical="center"/>
    </xf>
    <xf numFmtId="42" fontId="36" fillId="6" borderId="135" xfId="0" applyNumberFormat="1" applyFont="1" applyFill="1" applyBorder="1" applyAlignment="1">
      <alignment horizontal="right" vertical="center"/>
    </xf>
    <xf numFmtId="44" fontId="38" fillId="33" borderId="0" xfId="0" applyNumberFormat="1" applyFont="1" applyFill="1" applyAlignment="1">
      <alignment vertical="center"/>
    </xf>
    <xf numFmtId="0" fontId="38" fillId="33" borderId="167" xfId="0" applyFont="1" applyFill="1" applyBorder="1" applyAlignment="1">
      <alignment vertical="center"/>
    </xf>
    <xf numFmtId="0" fontId="36" fillId="33" borderId="6" xfId="0" applyFont="1" applyFill="1" applyBorder="1" applyAlignment="1">
      <alignment horizontal="left" vertical="center"/>
    </xf>
    <xf numFmtId="0" fontId="38" fillId="33" borderId="6" xfId="0" applyFont="1" applyFill="1" applyBorder="1" applyAlignment="1">
      <alignment vertical="center"/>
    </xf>
    <xf numFmtId="42" fontId="38" fillId="33" borderId="0" xfId="0" applyNumberFormat="1" applyFont="1" applyFill="1" applyAlignment="1">
      <alignment vertical="center"/>
    </xf>
    <xf numFmtId="0" fontId="38" fillId="33" borderId="570" xfId="0" applyFont="1" applyFill="1" applyBorder="1" applyAlignment="1">
      <alignment vertical="center"/>
    </xf>
    <xf numFmtId="0" fontId="38" fillId="33" borderId="554" xfId="0" applyFont="1" applyFill="1" applyBorder="1" applyAlignment="1">
      <alignment vertical="center"/>
    </xf>
    <xf numFmtId="42" fontId="36" fillId="6" borderId="568" xfId="0" applyNumberFormat="1" applyFont="1" applyFill="1" applyBorder="1" applyAlignment="1">
      <alignment horizontal="right" vertical="center"/>
    </xf>
    <xf numFmtId="42" fontId="36" fillId="6" borderId="569" xfId="0" applyNumberFormat="1" applyFont="1" applyFill="1" applyBorder="1" applyAlignment="1">
      <alignment horizontal="right" vertical="center"/>
    </xf>
    <xf numFmtId="42" fontId="36" fillId="6" borderId="184" xfId="0" applyNumberFormat="1" applyFont="1" applyFill="1" applyBorder="1" applyAlignment="1">
      <alignment horizontal="right" vertical="center"/>
    </xf>
    <xf numFmtId="6" fontId="38" fillId="33" borderId="571" xfId="0" applyNumberFormat="1" applyFont="1" applyFill="1" applyBorder="1" applyAlignment="1">
      <alignment vertical="center"/>
    </xf>
    <xf numFmtId="0" fontId="57" fillId="33" borderId="0" xfId="0" applyFont="1" applyFill="1" applyAlignment="1">
      <alignment horizontal="left" vertical="center"/>
    </xf>
    <xf numFmtId="0" fontId="37" fillId="33" borderId="582" xfId="0" applyFont="1" applyFill="1" applyBorder="1"/>
    <xf numFmtId="0" fontId="37" fillId="33" borderId="0" xfId="0" applyFont="1" applyFill="1"/>
    <xf numFmtId="0" fontId="37" fillId="33" borderId="150" xfId="0" applyFont="1" applyFill="1" applyBorder="1"/>
    <xf numFmtId="0" fontId="0" fillId="33" borderId="14" xfId="0" applyFill="1" applyBorder="1"/>
    <xf numFmtId="0" fontId="0" fillId="33" borderId="18" xfId="0" applyFill="1" applyBorder="1"/>
    <xf numFmtId="0" fontId="0" fillId="33" borderId="20" xfId="0" applyFill="1" applyBorder="1"/>
    <xf numFmtId="0" fontId="13" fillId="33" borderId="24" xfId="0" applyFont="1" applyFill="1" applyBorder="1"/>
    <xf numFmtId="0" fontId="13" fillId="27" borderId="0" xfId="0" applyFont="1" applyFill="1"/>
    <xf numFmtId="0" fontId="57" fillId="33" borderId="0" xfId="0" applyFont="1" applyFill="1" applyAlignment="1">
      <alignment vertical="center"/>
    </xf>
    <xf numFmtId="42" fontId="36" fillId="6" borderId="528" xfId="0" applyNumberFormat="1" applyFont="1" applyFill="1" applyBorder="1" applyAlignment="1">
      <alignment horizontal="right" vertical="center"/>
    </xf>
    <xf numFmtId="42" fontId="36" fillId="6" borderId="529" xfId="0" applyNumberFormat="1" applyFont="1" applyFill="1" applyBorder="1" applyAlignment="1">
      <alignment horizontal="right" vertical="center"/>
    </xf>
    <xf numFmtId="42" fontId="36" fillId="6" borderId="530" xfId="0" applyNumberFormat="1" applyFont="1" applyFill="1" applyBorder="1" applyAlignment="1">
      <alignment horizontal="right" vertical="center"/>
    </xf>
    <xf numFmtId="0" fontId="36" fillId="33" borderId="24" xfId="0" applyFont="1" applyFill="1" applyBorder="1" applyAlignment="1">
      <alignment vertical="center"/>
    </xf>
    <xf numFmtId="44" fontId="38" fillId="6" borderId="133" xfId="0" applyNumberFormat="1" applyFont="1" applyFill="1" applyBorder="1" applyAlignment="1">
      <alignment vertical="center"/>
    </xf>
    <xf numFmtId="42" fontId="36" fillId="6" borderId="531" xfId="0" applyNumberFormat="1" applyFont="1" applyFill="1" applyBorder="1" applyAlignment="1">
      <alignment horizontal="right" vertical="center"/>
    </xf>
    <xf numFmtId="42" fontId="54" fillId="6" borderId="532" xfId="0" applyNumberFormat="1" applyFont="1" applyFill="1" applyBorder="1" applyAlignment="1">
      <alignment horizontal="right" vertical="center"/>
    </xf>
    <xf numFmtId="42" fontId="54" fillId="6" borderId="434" xfId="0" applyNumberFormat="1" applyFont="1" applyFill="1" applyBorder="1" applyAlignment="1">
      <alignment vertical="center"/>
    </xf>
    <xf numFmtId="42" fontId="54" fillId="6" borderId="435" xfId="0" applyNumberFormat="1" applyFont="1" applyFill="1" applyBorder="1" applyAlignment="1">
      <alignment vertical="center"/>
    </xf>
    <xf numFmtId="42" fontId="36" fillId="6" borderId="533" xfId="0" applyNumberFormat="1" applyFont="1" applyFill="1" applyBorder="1" applyAlignment="1">
      <alignment horizontal="right" vertical="center"/>
    </xf>
    <xf numFmtId="0" fontId="13" fillId="33" borderId="15" xfId="0" applyFont="1" applyFill="1" applyBorder="1"/>
    <xf numFmtId="0" fontId="38" fillId="33" borderId="6" xfId="0" applyFont="1" applyFill="1" applyBorder="1" applyAlignment="1">
      <alignment horizontal="center" vertical="center"/>
    </xf>
    <xf numFmtId="5" fontId="38" fillId="33" borderId="6" xfId="0" applyNumberFormat="1" applyFont="1" applyFill="1" applyBorder="1" applyAlignment="1">
      <alignment vertical="center"/>
    </xf>
    <xf numFmtId="6" fontId="38" fillId="33" borderId="6" xfId="0" applyNumberFormat="1" applyFont="1" applyFill="1" applyBorder="1" applyAlignment="1">
      <alignment vertical="center"/>
    </xf>
    <xf numFmtId="0" fontId="0" fillId="33" borderId="21" xfId="0" applyFill="1" applyBorder="1"/>
    <xf numFmtId="5" fontId="38" fillId="33" borderId="0" xfId="0" applyNumberFormat="1" applyFont="1" applyFill="1" applyAlignment="1">
      <alignment vertical="center"/>
    </xf>
    <xf numFmtId="6" fontId="38" fillId="33" borderId="0" xfId="0" applyNumberFormat="1" applyFont="1" applyFill="1" applyAlignment="1">
      <alignment vertical="center"/>
    </xf>
    <xf numFmtId="0" fontId="13" fillId="20" borderId="0" xfId="0" applyFont="1" applyFill="1"/>
    <xf numFmtId="0" fontId="38" fillId="14" borderId="519" xfId="0" applyFont="1" applyFill="1" applyBorder="1" applyAlignment="1">
      <alignment horizontal="center" vertical="center"/>
    </xf>
    <xf numFmtId="49" fontId="36" fillId="33" borderId="0" xfId="0" applyNumberFormat="1" applyFont="1" applyFill="1" applyAlignment="1">
      <alignment horizontal="left" vertical="center"/>
    </xf>
    <xf numFmtId="44" fontId="36" fillId="33" borderId="0" xfId="0" applyNumberFormat="1" applyFont="1" applyFill="1" applyAlignment="1">
      <alignment horizontal="right" vertical="center"/>
    </xf>
    <xf numFmtId="44" fontId="33" fillId="33" borderId="0" xfId="0" applyNumberFormat="1" applyFont="1" applyFill="1" applyAlignment="1">
      <alignment horizontal="right" vertical="center"/>
    </xf>
    <xf numFmtId="42" fontId="36" fillId="6" borderId="307" xfId="0" applyNumberFormat="1" applyFont="1" applyFill="1" applyBorder="1" applyAlignment="1">
      <alignment horizontal="right" vertical="center"/>
    </xf>
    <xf numFmtId="42" fontId="36" fillId="6" borderId="308" xfId="0" applyNumberFormat="1" applyFont="1" applyFill="1" applyBorder="1" applyAlignment="1">
      <alignment horizontal="right" vertical="center"/>
    </xf>
    <xf numFmtId="42" fontId="36" fillId="6" borderId="309" xfId="0" applyNumberFormat="1" applyFont="1" applyFill="1" applyBorder="1" applyAlignment="1">
      <alignment horizontal="right" vertical="center"/>
    </xf>
    <xf numFmtId="0" fontId="33" fillId="33" borderId="0" xfId="0" applyFont="1" applyFill="1" applyAlignment="1">
      <alignment horizontal="right" vertical="center"/>
    </xf>
    <xf numFmtId="43" fontId="36" fillId="6" borderId="282" xfId="0" applyNumberFormat="1" applyFont="1" applyFill="1" applyBorder="1" applyAlignment="1">
      <alignment horizontal="right" vertical="center"/>
    </xf>
    <xf numFmtId="43" fontId="36" fillId="6" borderId="283" xfId="0" applyNumberFormat="1" applyFont="1" applyFill="1" applyBorder="1" applyAlignment="1">
      <alignment horizontal="right" vertical="center"/>
    </xf>
    <xf numFmtId="43" fontId="36" fillId="6" borderId="284" xfId="0" applyNumberFormat="1" applyFont="1" applyFill="1" applyBorder="1" applyAlignment="1">
      <alignment horizontal="right" vertical="center"/>
    </xf>
    <xf numFmtId="0" fontId="33" fillId="33" borderId="3" xfId="0" applyFont="1" applyFill="1" applyBorder="1" applyAlignment="1">
      <alignment horizontal="right" vertical="center"/>
    </xf>
    <xf numFmtId="42" fontId="36" fillId="6" borderId="310" xfId="0" applyNumberFormat="1" applyFont="1" applyFill="1" applyBorder="1" applyAlignment="1">
      <alignment horizontal="right" vertical="center"/>
    </xf>
    <xf numFmtId="42" fontId="36" fillId="6" borderId="311" xfId="0" applyNumberFormat="1" applyFont="1" applyFill="1" applyBorder="1" applyAlignment="1">
      <alignment horizontal="right" vertical="center"/>
    </xf>
    <xf numFmtId="42" fontId="36" fillId="6" borderId="306" xfId="0" applyNumberFormat="1" applyFont="1" applyFill="1" applyBorder="1" applyAlignment="1">
      <alignment horizontal="right" vertical="center"/>
    </xf>
    <xf numFmtId="0" fontId="33" fillId="33" borderId="169" xfId="0" applyFont="1" applyFill="1" applyBorder="1" applyAlignment="1">
      <alignment horizontal="left" vertical="center"/>
    </xf>
    <xf numFmtId="0" fontId="33" fillId="33" borderId="454" xfId="0" applyFont="1" applyFill="1" applyBorder="1" applyAlignment="1">
      <alignment horizontal="right" vertical="center"/>
    </xf>
    <xf numFmtId="42" fontId="36" fillId="6" borderId="158" xfId="0" applyNumberFormat="1" applyFont="1" applyFill="1" applyBorder="1" applyAlignment="1">
      <alignment horizontal="right" vertical="center"/>
    </xf>
    <xf numFmtId="42" fontId="36" fillId="6" borderId="159" xfId="0" applyNumberFormat="1" applyFont="1" applyFill="1" applyBorder="1" applyAlignment="1">
      <alignment horizontal="right" vertical="center"/>
    </xf>
    <xf numFmtId="42" fontId="36" fillId="6" borderId="172" xfId="0" applyNumberFormat="1" applyFont="1" applyFill="1" applyBorder="1" applyAlignment="1">
      <alignment horizontal="right" vertical="center"/>
    </xf>
    <xf numFmtId="0" fontId="36" fillId="33" borderId="0" xfId="0" applyFont="1" applyFill="1" applyAlignment="1">
      <alignment horizontal="left"/>
    </xf>
    <xf numFmtId="0" fontId="38" fillId="33" borderId="0" xfId="0" applyFont="1" applyFill="1" applyAlignment="1">
      <alignment horizontal="right"/>
    </xf>
    <xf numFmtId="0" fontId="33" fillId="33" borderId="0" xfId="0" applyFont="1" applyFill="1" applyAlignment="1">
      <alignment horizontal="left" vertical="center"/>
    </xf>
    <xf numFmtId="42" fontId="36" fillId="6" borderId="315" xfId="0" applyNumberFormat="1" applyFont="1" applyFill="1" applyBorder="1"/>
    <xf numFmtId="42" fontId="36" fillId="6" borderId="254" xfId="0" applyNumberFormat="1" applyFont="1" applyFill="1" applyBorder="1"/>
    <xf numFmtId="42" fontId="36" fillId="6" borderId="316" xfId="0" applyNumberFormat="1" applyFont="1" applyFill="1" applyBorder="1"/>
    <xf numFmtId="0" fontId="0" fillId="33" borderId="431" xfId="0" applyFill="1" applyBorder="1"/>
    <xf numFmtId="0" fontId="0" fillId="33" borderId="589" xfId="0" applyFill="1" applyBorder="1"/>
    <xf numFmtId="0" fontId="0" fillId="33" borderId="590" xfId="0" applyFill="1" applyBorder="1"/>
    <xf numFmtId="0" fontId="87" fillId="33" borderId="606" xfId="0" applyFont="1" applyFill="1" applyBorder="1"/>
    <xf numFmtId="0" fontId="87" fillId="33" borderId="607" xfId="0" applyFont="1" applyFill="1" applyBorder="1"/>
    <xf numFmtId="166" fontId="88" fillId="33" borderId="607" xfId="0" applyNumberFormat="1" applyFont="1" applyFill="1" applyBorder="1"/>
    <xf numFmtId="0" fontId="88" fillId="33" borderId="608" xfId="0" applyFont="1" applyFill="1" applyBorder="1"/>
    <xf numFmtId="0" fontId="13" fillId="33" borderId="582" xfId="0" applyFont="1" applyFill="1" applyBorder="1"/>
    <xf numFmtId="0" fontId="17" fillId="33" borderId="150" xfId="0" applyFont="1" applyFill="1" applyBorder="1"/>
    <xf numFmtId="0" fontId="57" fillId="33" borderId="0" xfId="0" applyFont="1" applyFill="1"/>
    <xf numFmtId="166" fontId="17" fillId="33" borderId="0" xfId="0" applyNumberFormat="1" applyFont="1" applyFill="1"/>
    <xf numFmtId="0" fontId="38" fillId="33" borderId="0" xfId="0" applyFont="1" applyFill="1" applyAlignment="1">
      <alignment horizontal="left" vertical="center" indent="1"/>
    </xf>
    <xf numFmtId="0" fontId="36" fillId="33" borderId="609" xfId="0" applyFont="1" applyFill="1" applyBorder="1" applyAlignment="1">
      <alignment vertical="center"/>
    </xf>
    <xf numFmtId="0" fontId="13" fillId="33" borderId="611" xfId="0" applyFont="1" applyFill="1" applyBorder="1"/>
    <xf numFmtId="0" fontId="48" fillId="33" borderId="589" xfId="0" applyFont="1" applyFill="1" applyBorder="1"/>
    <xf numFmtId="0" fontId="13" fillId="33" borderId="589" xfId="0" applyFont="1" applyFill="1" applyBorder="1" applyAlignment="1">
      <alignment vertical="top"/>
    </xf>
    <xf numFmtId="0" fontId="17" fillId="33" borderId="590" xfId="0" applyFont="1" applyFill="1" applyBorder="1"/>
    <xf numFmtId="0" fontId="87" fillId="33" borderId="86" xfId="0" applyFont="1" applyFill="1" applyBorder="1"/>
    <xf numFmtId="0" fontId="87" fillId="33" borderId="88" xfId="0" applyFont="1" applyFill="1" applyBorder="1"/>
    <xf numFmtId="0" fontId="13" fillId="33" borderId="2" xfId="0" applyFont="1" applyFill="1" applyBorder="1"/>
    <xf numFmtId="0" fontId="36" fillId="33" borderId="2" xfId="0" applyFont="1" applyFill="1" applyBorder="1"/>
    <xf numFmtId="0" fontId="13" fillId="33" borderId="3" xfId="0" applyFont="1" applyFill="1" applyBorder="1"/>
    <xf numFmtId="0" fontId="58" fillId="33" borderId="391" xfId="0" applyFont="1" applyFill="1" applyBorder="1"/>
    <xf numFmtId="0" fontId="13" fillId="33" borderId="2" xfId="0" applyFont="1" applyFill="1" applyBorder="1" applyAlignment="1">
      <alignment wrapText="1"/>
    </xf>
    <xf numFmtId="0" fontId="13" fillId="33" borderId="391" xfId="0" applyFont="1" applyFill="1" applyBorder="1"/>
    <xf numFmtId="0" fontId="13" fillId="33" borderId="18" xfId="0" applyFont="1" applyFill="1" applyBorder="1"/>
    <xf numFmtId="0" fontId="13" fillId="33" borderId="500" xfId="0" applyFont="1" applyFill="1" applyBorder="1"/>
    <xf numFmtId="0" fontId="13" fillId="33" borderId="27" xfId="0" applyFont="1" applyFill="1" applyBorder="1"/>
    <xf numFmtId="0" fontId="36" fillId="33" borderId="391" xfId="0" applyFont="1" applyFill="1" applyBorder="1"/>
    <xf numFmtId="0" fontId="58" fillId="33" borderId="0" xfId="0" applyFont="1" applyFill="1"/>
    <xf numFmtId="0" fontId="58" fillId="33" borderId="3" xfId="0" applyFont="1" applyFill="1" applyBorder="1"/>
    <xf numFmtId="0" fontId="13" fillId="33" borderId="11" xfId="0" applyFont="1" applyFill="1" applyBorder="1"/>
    <xf numFmtId="0" fontId="13" fillId="33" borderId="13" xfId="0" applyFont="1" applyFill="1" applyBorder="1"/>
    <xf numFmtId="0" fontId="36" fillId="33" borderId="11" xfId="0" applyFont="1" applyFill="1" applyBorder="1"/>
    <xf numFmtId="5" fontId="20" fillId="33" borderId="90" xfId="0" applyNumberFormat="1" applyFont="1" applyFill="1" applyBorder="1"/>
    <xf numFmtId="0" fontId="87" fillId="33" borderId="28" xfId="0" applyFont="1" applyFill="1" applyBorder="1"/>
    <xf numFmtId="0" fontId="81" fillId="33" borderId="30" xfId="0" applyFont="1" applyFill="1" applyBorder="1"/>
    <xf numFmtId="0" fontId="18" fillId="14" borderId="0" xfId="0" applyFont="1" applyFill="1" applyAlignment="1">
      <alignment horizontal="center" wrapText="1"/>
    </xf>
    <xf numFmtId="0" fontId="18" fillId="14" borderId="0" xfId="0" applyFont="1" applyFill="1" applyAlignment="1">
      <alignment horizontal="center"/>
    </xf>
    <xf numFmtId="0" fontId="18" fillId="33" borderId="0" xfId="0" applyFont="1" applyFill="1" applyAlignment="1">
      <alignment horizontal="center"/>
    </xf>
    <xf numFmtId="0" fontId="17" fillId="33" borderId="14" xfId="0" applyFont="1" applyFill="1" applyBorder="1" applyAlignment="1">
      <alignment textRotation="90" wrapText="1"/>
    </xf>
    <xf numFmtId="0" fontId="13" fillId="33" borderId="18" xfId="0" applyFont="1" applyFill="1" applyBorder="1" applyAlignment="1">
      <alignment textRotation="90"/>
    </xf>
    <xf numFmtId="0" fontId="13" fillId="33" borderId="20" xfId="0" applyFont="1" applyFill="1" applyBorder="1"/>
    <xf numFmtId="0" fontId="17" fillId="0" borderId="200" xfId="0" applyFont="1" applyBorder="1" applyAlignment="1">
      <alignment vertical="top"/>
    </xf>
    <xf numFmtId="0" fontId="13" fillId="0" borderId="201" xfId="0" applyFont="1" applyBorder="1" applyAlignment="1">
      <alignment vertical="top" wrapText="1"/>
    </xf>
    <xf numFmtId="0" fontId="13" fillId="33" borderId="0" xfId="0" applyFont="1" applyFill="1" applyAlignment="1">
      <alignment textRotation="90"/>
    </xf>
    <xf numFmtId="0" fontId="13" fillId="33" borderId="25" xfId="0" applyFont="1" applyFill="1" applyBorder="1"/>
    <xf numFmtId="0" fontId="17" fillId="0" borderId="68" xfId="0" applyFont="1" applyBorder="1" applyAlignment="1">
      <alignment vertical="top"/>
    </xf>
    <xf numFmtId="0" fontId="13" fillId="0" borderId="202" xfId="0" applyFont="1" applyBorder="1" applyAlignment="1">
      <alignment vertical="top" wrapText="1"/>
    </xf>
    <xf numFmtId="0" fontId="17" fillId="0" borderId="396" xfId="0" applyFont="1" applyBorder="1" applyAlignment="1">
      <alignment vertical="top"/>
    </xf>
    <xf numFmtId="0" fontId="17" fillId="5" borderId="15" xfId="0" applyFont="1" applyFill="1" applyBorder="1" applyAlignment="1">
      <alignment vertical="top"/>
    </xf>
    <xf numFmtId="0" fontId="13" fillId="33" borderId="21" xfId="0" applyFont="1" applyFill="1" applyBorder="1"/>
    <xf numFmtId="0" fontId="17" fillId="33" borderId="0" xfId="0" applyFont="1" applyFill="1" applyAlignment="1">
      <alignment vertical="top"/>
    </xf>
    <xf numFmtId="0" fontId="17" fillId="33" borderId="0" xfId="0" applyFont="1" applyFill="1" applyAlignment="1">
      <alignment vertical="top" wrapText="1"/>
    </xf>
    <xf numFmtId="0" fontId="17" fillId="33" borderId="0" xfId="0" applyFont="1" applyFill="1" applyAlignment="1">
      <alignment horizontal="center" vertical="center" wrapText="1"/>
    </xf>
    <xf numFmtId="0" fontId="13" fillId="33" borderId="0" xfId="0" applyFont="1" applyFill="1" applyAlignment="1">
      <alignment horizontal="center" vertical="center" wrapText="1"/>
    </xf>
    <xf numFmtId="0" fontId="63" fillId="33" borderId="0" xfId="0" applyFont="1" applyFill="1" applyAlignment="1">
      <alignment horizontal="center" vertical="center"/>
    </xf>
    <xf numFmtId="0" fontId="17" fillId="33" borderId="6" xfId="0" applyFont="1" applyFill="1" applyBorder="1"/>
    <xf numFmtId="0" fontId="43" fillId="33" borderId="151" xfId="0" applyFont="1" applyFill="1" applyBorder="1" applyAlignment="1">
      <alignment horizontal="left" wrapText="1"/>
    </xf>
    <xf numFmtId="0" fontId="13" fillId="33" borderId="152" xfId="0" applyFont="1" applyFill="1" applyBorder="1" applyAlignment="1">
      <alignment wrapText="1"/>
    </xf>
    <xf numFmtId="0" fontId="13" fillId="33" borderId="177" xfId="0" applyFont="1" applyFill="1" applyBorder="1" applyAlignment="1">
      <alignment wrapText="1"/>
    </xf>
    <xf numFmtId="0" fontId="13" fillId="33" borderId="153" xfId="0" applyFont="1" applyFill="1" applyBorder="1" applyAlignment="1">
      <alignment wrapText="1"/>
    </xf>
    <xf numFmtId="0" fontId="43" fillId="33" borderId="148" xfId="0" applyFont="1" applyFill="1" applyBorder="1" applyAlignment="1">
      <alignment horizontal="left" wrapText="1"/>
    </xf>
    <xf numFmtId="0" fontId="13" fillId="33" borderId="150" xfId="0" applyFont="1" applyFill="1" applyBorder="1" applyAlignment="1">
      <alignment wrapText="1"/>
    </xf>
    <xf numFmtId="0" fontId="36" fillId="33" borderId="148" xfId="0" applyFont="1" applyFill="1" applyBorder="1" applyAlignment="1">
      <alignment horizontal="left" wrapText="1"/>
    </xf>
    <xf numFmtId="0" fontId="36" fillId="33" borderId="0" xfId="0" applyFont="1" applyFill="1" applyAlignment="1">
      <alignment wrapText="1"/>
    </xf>
    <xf numFmtId="0" fontId="36" fillId="33" borderId="150" xfId="0" applyFont="1" applyFill="1" applyBorder="1" applyAlignment="1">
      <alignment wrapText="1"/>
    </xf>
    <xf numFmtId="0" fontId="15" fillId="33" borderId="190" xfId="0" applyFont="1" applyFill="1" applyBorder="1"/>
    <xf numFmtId="0" fontId="15" fillId="33" borderId="0" xfId="0" applyFont="1" applyFill="1"/>
    <xf numFmtId="0" fontId="15" fillId="33" borderId="0" xfId="0" applyFont="1" applyFill="1" applyAlignment="1">
      <alignment wrapText="1"/>
    </xf>
    <xf numFmtId="0" fontId="13" fillId="33" borderId="148" xfId="0" applyFont="1" applyFill="1" applyBorder="1" applyAlignment="1">
      <alignment wrapText="1"/>
    </xf>
    <xf numFmtId="0" fontId="38" fillId="14" borderId="143" xfId="0" applyFont="1" applyFill="1" applyBorder="1" applyAlignment="1">
      <alignment horizontal="left" vertical="center"/>
    </xf>
    <xf numFmtId="0" fontId="38" fillId="14" borderId="197" xfId="0" applyFont="1" applyFill="1" applyBorder="1" applyAlignment="1">
      <alignment horizontal="center" vertical="center" wrapText="1"/>
    </xf>
    <xf numFmtId="0" fontId="38" fillId="14" borderId="156" xfId="0" applyFont="1" applyFill="1" applyBorder="1" applyAlignment="1">
      <alignment horizontal="center" vertical="center" wrapText="1"/>
    </xf>
    <xf numFmtId="0" fontId="38" fillId="14" borderId="130" xfId="0" applyFont="1" applyFill="1" applyBorder="1" applyAlignment="1">
      <alignment horizontal="center" vertical="center" wrapText="1"/>
    </xf>
    <xf numFmtId="0" fontId="38" fillId="14" borderId="131" xfId="0" applyFont="1" applyFill="1" applyBorder="1" applyAlignment="1">
      <alignment horizontal="center" vertical="center" wrapText="1"/>
    </xf>
    <xf numFmtId="0" fontId="59" fillId="33" borderId="148" xfId="0" applyFont="1" applyFill="1" applyBorder="1" applyAlignment="1">
      <alignment wrapText="1"/>
    </xf>
    <xf numFmtId="0" fontId="17" fillId="33" borderId="453" xfId="0" applyFont="1" applyFill="1" applyBorder="1" applyAlignment="1">
      <alignment wrapText="1"/>
    </xf>
    <xf numFmtId="0" fontId="17" fillId="33" borderId="453" xfId="0" applyFont="1" applyFill="1" applyBorder="1" applyAlignment="1">
      <alignment horizontal="left" wrapText="1"/>
    </xf>
    <xf numFmtId="0" fontId="17" fillId="33" borderId="453" xfId="0" applyFont="1" applyFill="1" applyBorder="1" applyAlignment="1">
      <alignment horizontal="center" wrapText="1"/>
    </xf>
    <xf numFmtId="49" fontId="13" fillId="33" borderId="453" xfId="0" applyNumberFormat="1" applyFont="1" applyFill="1" applyBorder="1" applyAlignment="1">
      <alignment horizontal="center" wrapText="1"/>
    </xf>
    <xf numFmtId="0" fontId="17" fillId="33" borderId="0" xfId="0" applyFont="1" applyFill="1" applyAlignment="1">
      <alignment wrapText="1"/>
    </xf>
    <xf numFmtId="0" fontId="17" fillId="33" borderId="0" xfId="0" applyFont="1" applyFill="1" applyAlignment="1">
      <alignment horizontal="center" wrapText="1"/>
    </xf>
    <xf numFmtId="49" fontId="13" fillId="33" borderId="0" xfId="0" applyNumberFormat="1" applyFont="1" applyFill="1" applyAlignment="1">
      <alignment horizontal="center" wrapText="1"/>
    </xf>
    <xf numFmtId="0" fontId="17" fillId="33" borderId="453" xfId="0" applyFont="1" applyFill="1" applyBorder="1" applyAlignment="1">
      <alignment horizontal="left"/>
    </xf>
    <xf numFmtId="49" fontId="13" fillId="33" borderId="453" xfId="0" applyNumberFormat="1" applyFont="1" applyFill="1" applyBorder="1" applyAlignment="1">
      <alignment horizontal="left" wrapText="1"/>
    </xf>
    <xf numFmtId="0" fontId="13" fillId="33" borderId="149" xfId="0" applyFont="1" applyFill="1" applyBorder="1" applyAlignment="1">
      <alignment wrapText="1"/>
    </xf>
    <xf numFmtId="0" fontId="17" fillId="33" borderId="154" xfId="0" applyFont="1" applyFill="1" applyBorder="1" applyAlignment="1">
      <alignment wrapText="1"/>
    </xf>
    <xf numFmtId="0" fontId="13" fillId="33" borderId="155" xfId="0" applyFont="1" applyFill="1" applyBorder="1" applyAlignment="1">
      <alignment wrapText="1"/>
    </xf>
    <xf numFmtId="0" fontId="13" fillId="33" borderId="152" xfId="0" applyFont="1" applyFill="1" applyBorder="1"/>
    <xf numFmtId="0" fontId="13" fillId="14" borderId="0" xfId="0" applyFont="1" applyFill="1" applyAlignment="1">
      <alignment wrapText="1"/>
    </xf>
    <xf numFmtId="0" fontId="17" fillId="14" borderId="50" xfId="0" applyFont="1" applyFill="1" applyBorder="1"/>
    <xf numFmtId="0" fontId="60" fillId="33" borderId="150" xfId="0" applyFont="1" applyFill="1" applyBorder="1" applyAlignment="1">
      <alignment horizontal="left" vertical="center" wrapText="1"/>
    </xf>
    <xf numFmtId="0" fontId="38" fillId="14" borderId="143" xfId="0" applyFont="1" applyFill="1" applyBorder="1" applyAlignment="1">
      <alignment vertical="center"/>
    </xf>
    <xf numFmtId="0" fontId="13" fillId="33" borderId="453" xfId="0" applyFont="1" applyFill="1" applyBorder="1"/>
    <xf numFmtId="0" fontId="13" fillId="33" borderId="453" xfId="0" applyFont="1" applyFill="1" applyBorder="1" applyAlignment="1">
      <alignment horizontal="center" wrapText="1"/>
    </xf>
    <xf numFmtId="0" fontId="0" fillId="33" borderId="453" xfId="0" applyFill="1" applyBorder="1"/>
    <xf numFmtId="0" fontId="13" fillId="33" borderId="453" xfId="0" applyFont="1" applyFill="1" applyBorder="1" applyAlignment="1">
      <alignment wrapText="1"/>
    </xf>
    <xf numFmtId="0" fontId="17" fillId="33" borderId="154" xfId="0" applyFont="1" applyFill="1" applyBorder="1"/>
    <xf numFmtId="0" fontId="13" fillId="33" borderId="151" xfId="0" applyFont="1" applyFill="1" applyBorder="1" applyAlignment="1">
      <alignment horizontal="left" wrapText="1"/>
    </xf>
    <xf numFmtId="0" fontId="13" fillId="33" borderId="148" xfId="0" applyFont="1" applyFill="1" applyBorder="1" applyAlignment="1">
      <alignment horizontal="left" wrapText="1"/>
    </xf>
    <xf numFmtId="0" fontId="13" fillId="33" borderId="0" xfId="0" applyFont="1" applyFill="1" applyAlignment="1">
      <alignment wrapText="1"/>
    </xf>
    <xf numFmtId="0" fontId="60" fillId="33" borderId="0" xfId="0" applyFont="1" applyFill="1" applyAlignment="1">
      <alignment horizontal="left" vertical="center" wrapText="1"/>
    </xf>
    <xf numFmtId="0" fontId="64" fillId="0" borderId="0" xfId="0" applyFont="1"/>
    <xf numFmtId="0" fontId="18" fillId="0" borderId="0" xfId="0" applyFont="1"/>
    <xf numFmtId="0" fontId="0" fillId="33" borderId="452" xfId="0" applyFill="1" applyBorder="1"/>
    <xf numFmtId="0" fontId="0" fillId="33" borderId="453" xfId="0" applyFill="1" applyBorder="1" applyAlignment="1">
      <alignment wrapText="1"/>
    </xf>
    <xf numFmtId="0" fontId="0" fillId="33" borderId="454" xfId="0" applyFill="1" applyBorder="1"/>
    <xf numFmtId="0" fontId="0" fillId="33" borderId="391" xfId="0" applyFill="1" applyBorder="1" applyAlignment="1">
      <alignment vertical="top"/>
    </xf>
    <xf numFmtId="0" fontId="65" fillId="33" borderId="453" xfId="0" applyFont="1" applyFill="1" applyBorder="1" applyAlignment="1">
      <alignment horizontal="center" vertical="top"/>
    </xf>
    <xf numFmtId="0" fontId="0" fillId="0" borderId="387" xfId="0" applyBorder="1" applyAlignment="1">
      <alignment vertical="top"/>
    </xf>
    <xf numFmtId="0" fontId="0" fillId="33" borderId="3" xfId="0" applyFill="1" applyBorder="1" applyAlignment="1">
      <alignment vertical="top"/>
    </xf>
    <xf numFmtId="0" fontId="65" fillId="33" borderId="457" xfId="0" applyFont="1" applyFill="1" applyBorder="1" applyAlignment="1">
      <alignment horizontal="center" vertical="top"/>
    </xf>
    <xf numFmtId="0" fontId="0" fillId="0" borderId="457" xfId="0" applyBorder="1" applyAlignment="1">
      <alignment vertical="top"/>
    </xf>
    <xf numFmtId="0" fontId="65" fillId="33" borderId="0" xfId="0" applyFont="1" applyFill="1" applyAlignment="1">
      <alignment horizontal="center" vertical="top"/>
    </xf>
    <xf numFmtId="0" fontId="0" fillId="33" borderId="516" xfId="0" applyFill="1" applyBorder="1" applyAlignment="1">
      <alignment vertical="top"/>
    </xf>
    <xf numFmtId="0" fontId="0" fillId="0" borderId="388" xfId="0" applyBorder="1" applyAlignment="1">
      <alignment vertical="top"/>
    </xf>
    <xf numFmtId="0" fontId="65" fillId="33" borderId="516" xfId="0" applyFont="1" applyFill="1" applyBorder="1" applyAlignment="1">
      <alignment horizontal="center" vertical="top"/>
    </xf>
    <xf numFmtId="0" fontId="0" fillId="0" borderId="516" xfId="0" applyBorder="1" applyAlignment="1">
      <alignment vertical="top"/>
    </xf>
    <xf numFmtId="0" fontId="0" fillId="33" borderId="595" xfId="0" applyFill="1" applyBorder="1"/>
    <xf numFmtId="42" fontId="0" fillId="0" borderId="387" xfId="0" applyNumberFormat="1" applyBorder="1" applyAlignment="1">
      <alignment vertical="top"/>
    </xf>
    <xf numFmtId="42" fontId="0" fillId="0" borderId="457" xfId="0" applyNumberFormat="1" applyBorder="1" applyAlignment="1">
      <alignment vertical="top"/>
    </xf>
    <xf numFmtId="0" fontId="0" fillId="0" borderId="453" xfId="0" applyBorder="1" applyAlignment="1">
      <alignment vertical="top"/>
    </xf>
    <xf numFmtId="0" fontId="65" fillId="33" borderId="457" xfId="0" applyFont="1" applyFill="1" applyBorder="1" applyAlignment="1">
      <alignment vertical="top" wrapText="1"/>
    </xf>
    <xf numFmtId="0" fontId="0" fillId="0" borderId="461" xfId="0" applyBorder="1" applyAlignment="1">
      <alignment vertical="top"/>
    </xf>
    <xf numFmtId="0" fontId="0" fillId="33" borderId="0" xfId="0" applyFill="1" applyAlignment="1">
      <alignment wrapText="1"/>
    </xf>
    <xf numFmtId="0" fontId="0" fillId="33" borderId="457" xfId="0" applyFill="1" applyBorder="1" applyAlignment="1">
      <alignment wrapText="1"/>
    </xf>
    <xf numFmtId="0" fontId="92" fillId="0" borderId="0" xfId="0" applyFont="1"/>
    <xf numFmtId="42" fontId="0" fillId="0" borderId="0" xfId="0" applyNumberFormat="1"/>
    <xf numFmtId="6" fontId="0" fillId="0" borderId="0" xfId="0" applyNumberFormat="1"/>
    <xf numFmtId="0" fontId="93" fillId="0" borderId="0" xfId="0" applyFont="1"/>
    <xf numFmtId="0" fontId="93" fillId="35" borderId="618" xfId="0" applyFont="1" applyFill="1" applyBorder="1" applyAlignment="1">
      <alignment vertical="center"/>
    </xf>
    <xf numFmtId="5" fontId="0" fillId="0" borderId="0" xfId="0" applyNumberFormat="1"/>
    <xf numFmtId="44" fontId="0" fillId="0" borderId="0" xfId="0" applyNumberFormat="1"/>
    <xf numFmtId="0" fontId="94" fillId="0" borderId="0" xfId="0" applyFont="1"/>
    <xf numFmtId="1" fontId="0" fillId="0" borderId="0" xfId="0" applyNumberFormat="1"/>
    <xf numFmtId="9" fontId="0" fillId="0" borderId="0" xfId="0" applyNumberFormat="1"/>
    <xf numFmtId="49" fontId="0" fillId="0" borderId="0" xfId="0" applyNumberFormat="1"/>
    <xf numFmtId="0" fontId="95" fillId="0" borderId="0" xfId="0" applyFont="1"/>
    <xf numFmtId="0" fontId="2" fillId="7" borderId="509" xfId="0" applyFont="1" applyFill="1" applyBorder="1" applyAlignment="1">
      <alignment horizontal="center"/>
    </xf>
    <xf numFmtId="0" fontId="2" fillId="7" borderId="511" xfId="0" applyFont="1" applyFill="1" applyBorder="1" applyAlignment="1">
      <alignment horizontal="center"/>
    </xf>
    <xf numFmtId="0" fontId="2" fillId="12" borderId="0" xfId="0" applyFont="1" applyFill="1" applyAlignment="1">
      <alignment horizontal="left"/>
    </xf>
    <xf numFmtId="0" fontId="44" fillId="0" borderId="0" xfId="0" applyFont="1" applyAlignment="1">
      <alignment horizontal="center" vertical="center" wrapText="1"/>
    </xf>
    <xf numFmtId="0" fontId="18" fillId="14" borderId="0" xfId="0" applyFont="1" applyFill="1"/>
    <xf numFmtId="0" fontId="17" fillId="33" borderId="0" xfId="0" applyFont="1" applyFill="1"/>
    <xf numFmtId="0" fontId="17" fillId="33" borderId="0" xfId="0" applyFont="1" applyFill="1" applyAlignment="1">
      <alignment horizontal="right" vertical="center"/>
    </xf>
    <xf numFmtId="0" fontId="13" fillId="33" borderId="6" xfId="0" applyFont="1" applyFill="1" applyBorder="1" applyAlignment="1">
      <alignment horizontal="right" vertical="center"/>
    </xf>
    <xf numFmtId="0" fontId="17" fillId="33" borderId="24" xfId="0" applyFont="1" applyFill="1" applyBorder="1" applyAlignment="1">
      <alignment horizontal="right" vertical="center"/>
    </xf>
    <xf numFmtId="0" fontId="17" fillId="33" borderId="25" xfId="0" applyFont="1" applyFill="1" applyBorder="1" applyAlignment="1">
      <alignment horizontal="right" vertical="center"/>
    </xf>
    <xf numFmtId="0" fontId="13" fillId="0" borderId="6" xfId="0" applyFont="1" applyBorder="1" applyAlignment="1" applyProtection="1">
      <alignment horizontal="left"/>
      <protection locked="0"/>
    </xf>
    <xf numFmtId="0" fontId="13" fillId="0" borderId="6" xfId="0" applyFont="1" applyBorder="1" applyProtection="1">
      <protection locked="0"/>
    </xf>
    <xf numFmtId="0" fontId="13" fillId="0" borderId="6" xfId="0" quotePrefix="1" applyFont="1" applyBorder="1" applyAlignment="1" applyProtection="1">
      <alignment horizontal="left"/>
      <protection locked="0"/>
    </xf>
    <xf numFmtId="0" fontId="43" fillId="5" borderId="6" xfId="0" applyFont="1" applyFill="1" applyBorder="1" applyAlignment="1" applyProtection="1">
      <alignment horizontal="left"/>
      <protection locked="0"/>
    </xf>
    <xf numFmtId="0" fontId="17" fillId="0" borderId="6" xfId="0" applyFont="1" applyBorder="1" applyAlignment="1" applyProtection="1">
      <alignment horizontal="left"/>
      <protection locked="0"/>
    </xf>
    <xf numFmtId="0" fontId="13" fillId="0" borderId="50" xfId="0" applyFont="1" applyBorder="1" applyAlignment="1" applyProtection="1">
      <alignment horizontal="left"/>
      <protection locked="0"/>
    </xf>
    <xf numFmtId="0" fontId="13" fillId="0" borderId="195" xfId="0" applyFont="1" applyBorder="1" applyAlignment="1" applyProtection="1">
      <alignment horizontal="left"/>
      <protection locked="0"/>
    </xf>
    <xf numFmtId="0" fontId="13" fillId="0" borderId="51" xfId="0" applyFont="1" applyBorder="1" applyAlignment="1" applyProtection="1">
      <alignment horizontal="left"/>
      <protection locked="0"/>
    </xf>
    <xf numFmtId="0" fontId="13" fillId="0" borderId="18"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3" fillId="6" borderId="333" xfId="0" applyFont="1" applyFill="1" applyBorder="1" applyAlignment="1">
      <alignment horizontal="center"/>
    </xf>
    <xf numFmtId="0" fontId="3" fillId="6" borderId="211" xfId="0" applyFont="1" applyFill="1" applyBorder="1" applyAlignment="1">
      <alignment horizontal="center"/>
    </xf>
    <xf numFmtId="9" fontId="36" fillId="14" borderId="450" xfId="0" applyNumberFormat="1" applyFont="1" applyFill="1" applyBorder="1" applyAlignment="1">
      <alignment horizontal="center" vertical="center"/>
    </xf>
    <xf numFmtId="9" fontId="36" fillId="14" borderId="451" xfId="0" applyNumberFormat="1" applyFont="1" applyFill="1" applyBorder="1" applyAlignment="1">
      <alignment horizontal="center" vertical="center"/>
    </xf>
    <xf numFmtId="9" fontId="36" fillId="14" borderId="446" xfId="0" applyNumberFormat="1" applyFont="1" applyFill="1" applyBorder="1" applyAlignment="1">
      <alignment horizontal="center" vertical="center"/>
    </xf>
    <xf numFmtId="9" fontId="36" fillId="14" borderId="4" xfId="0" applyNumberFormat="1" applyFont="1" applyFill="1" applyBorder="1" applyAlignment="1">
      <alignment horizontal="center" vertical="center"/>
    </xf>
    <xf numFmtId="0" fontId="17" fillId="14" borderId="147" xfId="0" applyFont="1" applyFill="1" applyBorder="1" applyAlignment="1">
      <alignment horizontal="center" vertical="center" wrapText="1"/>
    </xf>
    <xf numFmtId="0" fontId="17" fillId="14" borderId="495" xfId="0" applyFont="1" applyFill="1" applyBorder="1" applyAlignment="1">
      <alignment horizontal="center" vertical="center" wrapText="1"/>
    </xf>
    <xf numFmtId="0" fontId="17" fillId="14" borderId="112" xfId="0" applyFont="1" applyFill="1" applyBorder="1" applyAlignment="1">
      <alignment horizontal="center" vertical="center" wrapText="1"/>
    </xf>
    <xf numFmtId="0" fontId="17" fillId="14" borderId="447" xfId="0" applyFont="1" applyFill="1" applyBorder="1" applyAlignment="1">
      <alignment horizontal="center" vertical="center" wrapText="1"/>
    </xf>
    <xf numFmtId="0" fontId="17" fillId="14" borderId="453" xfId="0" applyFont="1" applyFill="1" applyBorder="1" applyAlignment="1">
      <alignment horizontal="center" vertical="center" wrapText="1"/>
    </xf>
    <xf numFmtId="0" fontId="17" fillId="14" borderId="237" xfId="0" applyFont="1" applyFill="1" applyBorder="1" applyAlignment="1">
      <alignment horizontal="center" vertical="center" wrapText="1"/>
    </xf>
    <xf numFmtId="0" fontId="17" fillId="14" borderId="389" xfId="0" applyFont="1" applyFill="1" applyBorder="1" applyAlignment="1">
      <alignment horizontal="center" vertical="center" wrapText="1"/>
    </xf>
    <xf numFmtId="0" fontId="17" fillId="14" borderId="0" xfId="0" applyFont="1" applyFill="1" applyAlignment="1">
      <alignment horizontal="center" vertical="center" wrapText="1"/>
    </xf>
    <xf numFmtId="0" fontId="17" fillId="14" borderId="497" xfId="0" applyFont="1" applyFill="1" applyBorder="1" applyAlignment="1">
      <alignment horizontal="center" vertical="center" wrapText="1"/>
    </xf>
    <xf numFmtId="0" fontId="17" fillId="14" borderId="56" xfId="0" applyFont="1" applyFill="1" applyBorder="1" applyAlignment="1">
      <alignment horizontal="center" vertical="center" wrapText="1"/>
    </xf>
    <xf numFmtId="0" fontId="17" fillId="14" borderId="6" xfId="0" applyFont="1" applyFill="1" applyBorder="1" applyAlignment="1">
      <alignment horizontal="center" vertical="center" wrapText="1"/>
    </xf>
    <xf numFmtId="0" fontId="17" fillId="14" borderId="498" xfId="0" applyFont="1" applyFill="1" applyBorder="1" applyAlignment="1">
      <alignment horizontal="center" vertical="center" wrapText="1"/>
    </xf>
    <xf numFmtId="0" fontId="17" fillId="14" borderId="493" xfId="0" applyFont="1" applyFill="1" applyBorder="1" applyAlignment="1">
      <alignment horizontal="center" vertical="center" wrapText="1"/>
    </xf>
    <xf numFmtId="0" fontId="17" fillId="14" borderId="25" xfId="0" applyFont="1" applyFill="1" applyBorder="1" applyAlignment="1">
      <alignment horizontal="center" vertical="center" wrapText="1"/>
    </xf>
    <xf numFmtId="0" fontId="17" fillId="14" borderId="21" xfId="0" applyFont="1" applyFill="1" applyBorder="1" applyAlignment="1">
      <alignment horizontal="center" vertical="center" wrapText="1"/>
    </xf>
    <xf numFmtId="0" fontId="37" fillId="0" borderId="256" xfId="0" applyFont="1" applyBorder="1" applyAlignment="1" applyProtection="1">
      <alignment wrapText="1"/>
      <protection locked="0"/>
    </xf>
    <xf numFmtId="0" fontId="37" fillId="0" borderId="410" xfId="0" applyFont="1" applyBorder="1" applyAlignment="1" applyProtection="1">
      <alignment wrapText="1"/>
      <protection locked="0"/>
    </xf>
    <xf numFmtId="0" fontId="37" fillId="0" borderId="234" xfId="0" applyFont="1" applyBorder="1" applyAlignment="1" applyProtection="1">
      <alignment wrapText="1"/>
      <protection locked="0"/>
    </xf>
    <xf numFmtId="0" fontId="37" fillId="0" borderId="210" xfId="0" applyFont="1" applyBorder="1" applyAlignment="1" applyProtection="1">
      <alignment wrapText="1"/>
      <protection locked="0"/>
    </xf>
    <xf numFmtId="0" fontId="37" fillId="0" borderId="251" xfId="0" applyFont="1" applyBorder="1" applyAlignment="1" applyProtection="1">
      <alignment wrapText="1"/>
      <protection locked="0"/>
    </xf>
    <xf numFmtId="0" fontId="37" fillId="0" borderId="214" xfId="0" applyFont="1" applyBorder="1" applyAlignment="1" applyProtection="1">
      <alignment wrapText="1"/>
      <protection locked="0"/>
    </xf>
    <xf numFmtId="0" fontId="37" fillId="0" borderId="333" xfId="0" applyFont="1" applyBorder="1" applyAlignment="1" applyProtection="1">
      <alignment horizontal="center"/>
      <protection locked="0"/>
    </xf>
    <xf numFmtId="0" fontId="37" fillId="0" borderId="210" xfId="0" applyFont="1" applyBorder="1" applyAlignment="1" applyProtection="1">
      <alignment horizontal="center"/>
      <protection locked="0"/>
    </xf>
    <xf numFmtId="0" fontId="37" fillId="0" borderId="376" xfId="0" applyFont="1" applyBorder="1" applyAlignment="1" applyProtection="1">
      <alignment horizontal="center"/>
      <protection locked="0"/>
    </xf>
    <xf numFmtId="0" fontId="37" fillId="0" borderId="214" xfId="0" applyFont="1" applyBorder="1" applyAlignment="1" applyProtection="1">
      <alignment horizontal="center"/>
      <protection locked="0"/>
    </xf>
    <xf numFmtId="0" fontId="3" fillId="6" borderId="378" xfId="0" applyFont="1" applyFill="1" applyBorder="1" applyAlignment="1">
      <alignment horizontal="center"/>
    </xf>
    <xf numFmtId="0" fontId="3" fillId="6" borderId="411" xfId="0" applyFont="1" applyFill="1" applyBorder="1" applyAlignment="1">
      <alignment horizontal="center"/>
    </xf>
    <xf numFmtId="0" fontId="36" fillId="0" borderId="333" xfId="0" applyFont="1" applyBorder="1" applyProtection="1">
      <protection locked="0"/>
    </xf>
    <xf numFmtId="0" fontId="36" fillId="0" borderId="210" xfId="0" applyFont="1" applyBorder="1" applyProtection="1">
      <protection locked="0"/>
    </xf>
    <xf numFmtId="0" fontId="36" fillId="0" borderId="332" xfId="0" applyFont="1" applyBorder="1" applyProtection="1">
      <protection locked="0"/>
    </xf>
    <xf numFmtId="0" fontId="36" fillId="0" borderId="376" xfId="0" applyFont="1" applyBorder="1" applyProtection="1">
      <protection locked="0"/>
    </xf>
    <xf numFmtId="0" fontId="36" fillId="0" borderId="214" xfId="0" applyFont="1" applyBorder="1" applyProtection="1">
      <protection locked="0"/>
    </xf>
    <xf numFmtId="0" fontId="36" fillId="0" borderId="379" xfId="0" applyFont="1" applyBorder="1" applyProtection="1">
      <protection locked="0"/>
    </xf>
    <xf numFmtId="0" fontId="36" fillId="0" borderId="378" xfId="0" applyFont="1" applyBorder="1" applyAlignment="1" applyProtection="1">
      <alignment horizontal="left"/>
      <protection locked="0"/>
    </xf>
    <xf numFmtId="0" fontId="36" fillId="0" borderId="410" xfId="0" applyFont="1" applyBorder="1" applyAlignment="1" applyProtection="1">
      <alignment horizontal="left"/>
      <protection locked="0"/>
    </xf>
    <xf numFmtId="0" fontId="36" fillId="0" borderId="333" xfId="0" applyFont="1" applyBorder="1" applyAlignment="1" applyProtection="1">
      <alignment horizontal="center"/>
      <protection locked="0"/>
    </xf>
    <xf numFmtId="0" fontId="36" fillId="0" borderId="210" xfId="0" applyFont="1" applyBorder="1" applyAlignment="1" applyProtection="1">
      <alignment horizontal="center"/>
      <protection locked="0"/>
    </xf>
    <xf numFmtId="0" fontId="17" fillId="14" borderId="189" xfId="0" applyFont="1" applyFill="1" applyBorder="1" applyAlignment="1">
      <alignment horizontal="center" vertical="center" wrapText="1"/>
    </xf>
    <xf numFmtId="0" fontId="17" fillId="14" borderId="494" xfId="0" applyFont="1" applyFill="1" applyBorder="1" applyAlignment="1">
      <alignment horizontal="center" vertical="center" wrapText="1"/>
    </xf>
    <xf numFmtId="0" fontId="1" fillId="6" borderId="333" xfId="0" applyFont="1" applyFill="1" applyBorder="1" applyAlignment="1">
      <alignment horizontal="center"/>
    </xf>
    <xf numFmtId="0" fontId="1" fillId="6" borderId="211" xfId="0" applyFont="1" applyFill="1" applyBorder="1" applyAlignment="1">
      <alignment horizontal="center"/>
    </xf>
    <xf numFmtId="0" fontId="1" fillId="6" borderId="426" xfId="0" applyFont="1" applyFill="1" applyBorder="1" applyAlignment="1">
      <alignment horizontal="center"/>
    </xf>
    <xf numFmtId="0" fontId="1" fillId="6" borderId="427" xfId="0" applyFont="1" applyFill="1" applyBorder="1" applyAlignment="1">
      <alignment horizontal="center"/>
    </xf>
    <xf numFmtId="0" fontId="5" fillId="6" borderId="26" xfId="0" applyFont="1" applyFill="1" applyBorder="1" applyAlignment="1">
      <alignment horizontal="center"/>
    </xf>
    <xf numFmtId="0" fontId="5" fillId="6" borderId="425" xfId="0" applyFont="1" applyFill="1" applyBorder="1" applyAlignment="1">
      <alignment horizontal="center"/>
    </xf>
    <xf numFmtId="9" fontId="17" fillId="14" borderId="186" xfId="0" applyNumberFormat="1" applyFont="1" applyFill="1" applyBorder="1" applyAlignment="1">
      <alignment horizontal="center" vertical="center" wrapText="1"/>
    </xf>
    <xf numFmtId="9" fontId="17" fillId="14" borderId="10" xfId="0" applyNumberFormat="1" applyFont="1" applyFill="1" applyBorder="1" applyAlignment="1">
      <alignment horizontal="center" vertical="center" wrapText="1"/>
    </xf>
    <xf numFmtId="9" fontId="17" fillId="14" borderId="189" xfId="0" applyNumberFormat="1" applyFont="1" applyFill="1" applyBorder="1" applyAlignment="1">
      <alignment horizontal="center" vertical="center" wrapText="1"/>
    </xf>
    <xf numFmtId="9" fontId="17" fillId="14" borderId="494" xfId="0" applyNumberFormat="1" applyFont="1" applyFill="1" applyBorder="1" applyAlignment="1">
      <alignment horizontal="center" vertical="center" wrapText="1"/>
    </xf>
    <xf numFmtId="9" fontId="17" fillId="14" borderId="446" xfId="0" applyNumberFormat="1" applyFont="1" applyFill="1" applyBorder="1" applyAlignment="1">
      <alignment horizontal="center" vertical="center" wrapText="1"/>
    </xf>
    <xf numFmtId="9" fontId="17" fillId="14" borderId="4" xfId="0" applyNumberFormat="1" applyFont="1" applyFill="1" applyBorder="1" applyAlignment="1">
      <alignment horizontal="center" vertical="center" wrapText="1"/>
    </xf>
    <xf numFmtId="9" fontId="17" fillId="14" borderId="118" xfId="0" applyNumberFormat="1" applyFont="1" applyFill="1" applyBorder="1" applyAlignment="1">
      <alignment horizontal="center" vertical="center" wrapText="1"/>
    </xf>
    <xf numFmtId="9" fontId="17" fillId="14" borderId="454" xfId="0" applyNumberFormat="1" applyFont="1" applyFill="1" applyBorder="1" applyAlignment="1">
      <alignment horizontal="center" vertical="center" wrapText="1"/>
    </xf>
    <xf numFmtId="9" fontId="17" fillId="14" borderId="15" xfId="0" applyNumberFormat="1" applyFont="1" applyFill="1" applyBorder="1" applyAlignment="1">
      <alignment horizontal="center" vertical="center" wrapText="1"/>
    </xf>
    <xf numFmtId="9" fontId="17" fillId="14" borderId="27" xfId="0" applyNumberFormat="1" applyFont="1" applyFill="1" applyBorder="1" applyAlignment="1">
      <alignment horizontal="center" vertical="center" wrapText="1"/>
    </xf>
    <xf numFmtId="0" fontId="44" fillId="0" borderId="0" xfId="0" applyFont="1" applyAlignment="1">
      <alignment horizontal="center" wrapText="1"/>
    </xf>
    <xf numFmtId="0" fontId="36" fillId="0" borderId="378" xfId="0" applyFont="1" applyBorder="1" applyProtection="1">
      <protection locked="0"/>
    </xf>
    <xf numFmtId="0" fontId="36" fillId="0" borderId="410" xfId="0" applyFont="1" applyBorder="1" applyProtection="1">
      <protection locked="0"/>
    </xf>
    <xf numFmtId="0" fontId="36" fillId="0" borderId="419" xfId="0" applyFont="1" applyBorder="1" applyProtection="1">
      <protection locked="0"/>
    </xf>
    <xf numFmtId="9" fontId="38" fillId="14" borderId="144" xfId="0" applyNumberFormat="1" applyFont="1" applyFill="1" applyBorder="1" applyAlignment="1">
      <alignment horizontal="center" vertical="center" wrapText="1"/>
    </xf>
    <xf numFmtId="9" fontId="38" fillId="14" borderId="496" xfId="0" applyNumberFormat="1" applyFont="1" applyFill="1" applyBorder="1" applyAlignment="1">
      <alignment horizontal="center" vertical="center" wrapText="1"/>
    </xf>
    <xf numFmtId="9" fontId="38" fillId="14" borderId="96" xfId="0" applyNumberFormat="1" applyFont="1" applyFill="1" applyBorder="1" applyAlignment="1">
      <alignment horizontal="center" vertical="center" wrapText="1"/>
    </xf>
    <xf numFmtId="9" fontId="17" fillId="14" borderId="123" xfId="0" applyNumberFormat="1" applyFont="1" applyFill="1" applyBorder="1" applyAlignment="1">
      <alignment horizontal="center" vertical="center" wrapText="1"/>
    </xf>
    <xf numFmtId="9" fontId="17" fillId="14" borderId="381" xfId="0" applyNumberFormat="1" applyFont="1" applyFill="1" applyBorder="1" applyAlignment="1">
      <alignment horizontal="center" vertical="center" wrapText="1"/>
    </xf>
    <xf numFmtId="9" fontId="17" fillId="14" borderId="499" xfId="0" applyNumberFormat="1" applyFont="1" applyFill="1" applyBorder="1" applyAlignment="1">
      <alignment horizontal="center" vertical="center" wrapText="1"/>
    </xf>
    <xf numFmtId="0" fontId="17" fillId="14" borderId="118" xfId="0" applyFont="1" applyFill="1" applyBorder="1" applyAlignment="1">
      <alignment horizontal="center" vertical="center"/>
    </xf>
    <xf numFmtId="0" fontId="17" fillId="14" borderId="453" xfId="0" applyFont="1" applyFill="1" applyBorder="1" applyAlignment="1">
      <alignment horizontal="center" vertical="center"/>
    </xf>
    <xf numFmtId="0" fontId="17" fillId="14" borderId="493" xfId="0" applyFont="1" applyFill="1" applyBorder="1" applyAlignment="1">
      <alignment horizontal="center" vertical="center"/>
    </xf>
    <xf numFmtId="0" fontId="17" fillId="14" borderId="24" xfId="0" applyFont="1" applyFill="1" applyBorder="1" applyAlignment="1">
      <alignment horizontal="center" vertical="center"/>
    </xf>
    <xf numFmtId="0" fontId="17" fillId="14" borderId="0" xfId="0" applyFont="1" applyFill="1" applyAlignment="1">
      <alignment horizontal="center" vertical="center"/>
    </xf>
    <xf numFmtId="0" fontId="17" fillId="14" borderId="25" xfId="0" applyFont="1" applyFill="1" applyBorder="1" applyAlignment="1">
      <alignment horizontal="center" vertical="center"/>
    </xf>
    <xf numFmtId="0" fontId="17" fillId="14" borderId="15" xfId="0" applyFont="1" applyFill="1" applyBorder="1" applyAlignment="1">
      <alignment horizontal="center" vertical="center"/>
    </xf>
    <xf numFmtId="0" fontId="17" fillId="14" borderId="6" xfId="0" applyFont="1" applyFill="1" applyBorder="1" applyAlignment="1">
      <alignment horizontal="center" vertical="center"/>
    </xf>
    <xf numFmtId="0" fontId="17" fillId="14" borderId="21" xfId="0" applyFont="1" applyFill="1" applyBorder="1" applyAlignment="1">
      <alignment horizontal="center" vertical="center"/>
    </xf>
    <xf numFmtId="9" fontId="17" fillId="14" borderId="237" xfId="0" applyNumberFormat="1" applyFont="1" applyFill="1" applyBorder="1" applyAlignment="1">
      <alignment horizontal="center" vertical="center" wrapText="1"/>
    </xf>
    <xf numFmtId="9" fontId="17" fillId="14" borderId="24" xfId="0" applyNumberFormat="1" applyFont="1" applyFill="1" applyBorder="1" applyAlignment="1">
      <alignment horizontal="center" vertical="center" wrapText="1"/>
    </xf>
    <xf numFmtId="9" fontId="17" fillId="14" borderId="497" xfId="0" applyNumberFormat="1" applyFont="1" applyFill="1" applyBorder="1" applyAlignment="1">
      <alignment horizontal="center" vertical="center" wrapText="1"/>
    </xf>
    <xf numFmtId="9" fontId="17" fillId="14" borderId="498" xfId="0" applyNumberFormat="1" applyFont="1" applyFill="1" applyBorder="1" applyAlignment="1">
      <alignment horizontal="center" vertical="center" wrapText="1"/>
    </xf>
    <xf numFmtId="0" fontId="21" fillId="25" borderId="185" xfId="0" applyFont="1" applyFill="1" applyBorder="1" applyAlignment="1">
      <alignment horizontal="center" vertical="center"/>
    </xf>
    <xf numFmtId="0" fontId="21" fillId="25" borderId="71" xfId="0" applyFont="1" applyFill="1" applyBorder="1" applyAlignment="1">
      <alignment horizontal="center" vertical="center"/>
    </xf>
    <xf numFmtId="0" fontId="35" fillId="14" borderId="185" xfId="0" applyFont="1" applyFill="1" applyBorder="1" applyAlignment="1">
      <alignment horizontal="center" vertical="center" wrapText="1"/>
    </xf>
    <xf numFmtId="0" fontId="35" fillId="14" borderId="71" xfId="0" applyFont="1" applyFill="1" applyBorder="1" applyAlignment="1">
      <alignment horizontal="center" vertical="center" wrapText="1"/>
    </xf>
    <xf numFmtId="0" fontId="35" fillId="14" borderId="4" xfId="0" applyFont="1" applyFill="1" applyBorder="1" applyAlignment="1">
      <alignment horizontal="center" vertical="center" wrapText="1"/>
    </xf>
    <xf numFmtId="0" fontId="14" fillId="0" borderId="0" xfId="0" applyFont="1" applyAlignment="1">
      <alignment horizontal="center" wrapText="1"/>
    </xf>
    <xf numFmtId="0" fontId="18" fillId="14" borderId="0" xfId="0" applyFont="1" applyFill="1" applyAlignment="1">
      <alignment vertical="center"/>
    </xf>
    <xf numFmtId="0" fontId="2" fillId="12" borderId="127" xfId="0" applyFont="1" applyFill="1" applyBorder="1" applyAlignment="1">
      <alignment horizontal="center"/>
    </xf>
    <xf numFmtId="0" fontId="2" fillId="12" borderId="8" xfId="0" applyFont="1" applyFill="1" applyBorder="1" applyAlignment="1">
      <alignment horizontal="center"/>
    </xf>
    <xf numFmtId="0" fontId="2" fillId="7" borderId="143" xfId="0" applyFont="1" applyFill="1" applyBorder="1"/>
    <xf numFmtId="0" fontId="2" fillId="7" borderId="373" xfId="0" applyFont="1" applyFill="1" applyBorder="1"/>
    <xf numFmtId="0" fontId="2" fillId="7" borderId="380" xfId="0" applyFont="1" applyFill="1" applyBorder="1"/>
    <xf numFmtId="0" fontId="35" fillId="14" borderId="189" xfId="0" applyFont="1" applyFill="1" applyBorder="1" applyAlignment="1">
      <alignment horizontal="center" vertical="center" wrapText="1"/>
    </xf>
    <xf numFmtId="0" fontId="35" fillId="14" borderId="25" xfId="0" applyFont="1" applyFill="1" applyBorder="1" applyAlignment="1">
      <alignment horizontal="center" vertical="center" wrapText="1"/>
    </xf>
    <xf numFmtId="0" fontId="35" fillId="14" borderId="21" xfId="0" applyFont="1" applyFill="1" applyBorder="1" applyAlignment="1">
      <alignment horizontal="center" vertical="center" wrapText="1"/>
    </xf>
    <xf numFmtId="0" fontId="35" fillId="14" borderId="446" xfId="0" applyFont="1" applyFill="1" applyBorder="1" applyAlignment="1">
      <alignment horizontal="center" vertical="center" wrapText="1"/>
    </xf>
    <xf numFmtId="0" fontId="35" fillId="14" borderId="185" xfId="0" applyFont="1" applyFill="1" applyBorder="1" applyAlignment="1">
      <alignment horizontal="center" wrapText="1"/>
    </xf>
    <xf numFmtId="0" fontId="35" fillId="14" borderId="71" xfId="0" applyFont="1" applyFill="1" applyBorder="1" applyAlignment="1">
      <alignment horizontal="center" wrapText="1"/>
    </xf>
    <xf numFmtId="0" fontId="35" fillId="14" borderId="4" xfId="0" applyFont="1" applyFill="1" applyBorder="1" applyAlignment="1">
      <alignment horizontal="center" wrapText="1"/>
    </xf>
    <xf numFmtId="0" fontId="35" fillId="14" borderId="186" xfId="0" applyFont="1" applyFill="1" applyBorder="1" applyAlignment="1">
      <alignment horizontal="center" vertical="center" wrapText="1"/>
    </xf>
    <xf numFmtId="0" fontId="35" fillId="14" borderId="77" xfId="0" applyFont="1" applyFill="1" applyBorder="1" applyAlignment="1">
      <alignment horizontal="center" vertical="center" wrapText="1"/>
    </xf>
    <xf numFmtId="0" fontId="35" fillId="14" borderId="10" xfId="0" applyFont="1" applyFill="1" applyBorder="1" applyAlignment="1">
      <alignment horizontal="center" vertical="center" wrapText="1"/>
    </xf>
    <xf numFmtId="0" fontId="35" fillId="6" borderId="183" xfId="0" applyFont="1" applyFill="1" applyBorder="1" applyAlignment="1">
      <alignment horizontal="center" vertical="center" wrapText="1"/>
    </xf>
    <xf numFmtId="0" fontId="35" fillId="6" borderId="3" xfId="0" applyFont="1" applyFill="1" applyBorder="1" applyAlignment="1">
      <alignment horizontal="center" vertical="center" wrapText="1"/>
    </xf>
    <xf numFmtId="0" fontId="35" fillId="6" borderId="191" xfId="0" applyFont="1" applyFill="1" applyBorder="1" applyAlignment="1">
      <alignment horizontal="center" vertical="center" wrapText="1"/>
    </xf>
    <xf numFmtId="0" fontId="35" fillId="6" borderId="185" xfId="0" applyFont="1" applyFill="1" applyBorder="1" applyAlignment="1">
      <alignment horizontal="center" vertical="center" wrapText="1"/>
    </xf>
    <xf numFmtId="0" fontId="35" fillId="6" borderId="71" xfId="0" applyFont="1" applyFill="1" applyBorder="1" applyAlignment="1">
      <alignment horizontal="center" vertical="center" wrapText="1"/>
    </xf>
    <xf numFmtId="0" fontId="35" fillId="6" borderId="4" xfId="0" applyFont="1" applyFill="1" applyBorder="1" applyAlignment="1">
      <alignment horizontal="center" vertical="center" wrapText="1"/>
    </xf>
    <xf numFmtId="0" fontId="3" fillId="0" borderId="14" xfId="0" applyFont="1" applyBorder="1" applyAlignment="1" applyProtection="1">
      <alignment horizontal="left" vertical="top" wrapText="1"/>
      <protection locked="0"/>
    </xf>
    <xf numFmtId="0" fontId="3" fillId="0" borderId="18"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21" xfId="0" applyFont="1" applyBorder="1" applyAlignment="1" applyProtection="1">
      <alignment horizontal="left" vertical="top" wrapText="1"/>
      <protection locked="0"/>
    </xf>
    <xf numFmtId="0" fontId="5" fillId="0" borderId="0" xfId="0" applyFont="1" applyAlignment="1">
      <alignment horizontal="center" vertical="center" wrapText="1"/>
    </xf>
    <xf numFmtId="0" fontId="14" fillId="14" borderId="147" xfId="0" applyFont="1" applyFill="1" applyBorder="1" applyAlignment="1">
      <alignment horizontal="center"/>
    </xf>
    <xf numFmtId="0" fontId="14" fillId="14" borderId="112" xfId="0" applyFont="1" applyFill="1" applyBorder="1" applyAlignment="1">
      <alignment horizontal="center"/>
    </xf>
    <xf numFmtId="0" fontId="14" fillId="14" borderId="144" xfId="0" applyFont="1" applyFill="1" applyBorder="1" applyAlignment="1">
      <alignment horizontal="center" wrapText="1"/>
    </xf>
    <xf numFmtId="0" fontId="14" fillId="14" borderId="96" xfId="0" applyFont="1" applyFill="1" applyBorder="1" applyAlignment="1">
      <alignment horizontal="center" wrapText="1"/>
    </xf>
    <xf numFmtId="0" fontId="14" fillId="14" borderId="144" xfId="0" applyFont="1" applyFill="1" applyBorder="1" applyAlignment="1">
      <alignment horizontal="center"/>
    </xf>
    <xf numFmtId="0" fontId="14" fillId="14" borderId="96" xfId="0" applyFont="1" applyFill="1" applyBorder="1" applyAlignment="1">
      <alignment horizontal="center"/>
    </xf>
    <xf numFmtId="0" fontId="14" fillId="14" borderId="123" xfId="0" applyFont="1" applyFill="1" applyBorder="1" applyAlignment="1">
      <alignment horizontal="center" wrapText="1"/>
    </xf>
    <xf numFmtId="0" fontId="14" fillId="14" borderId="499" xfId="0" applyFont="1" applyFill="1" applyBorder="1" applyAlignment="1">
      <alignment horizontal="center" wrapText="1"/>
    </xf>
    <xf numFmtId="0" fontId="18" fillId="14" borderId="0" xfId="0" applyFont="1" applyFill="1" applyAlignment="1">
      <alignment horizontal="left"/>
    </xf>
    <xf numFmtId="0" fontId="3" fillId="3" borderId="14" xfId="0" applyFont="1" applyFill="1" applyBorder="1" applyAlignment="1" applyProtection="1">
      <alignment horizontal="left" vertical="top" wrapText="1"/>
      <protection locked="0"/>
    </xf>
    <xf numFmtId="0" fontId="3" fillId="3" borderId="18" xfId="0" applyFont="1" applyFill="1" applyBorder="1" applyAlignment="1" applyProtection="1">
      <alignment horizontal="left" vertical="top" wrapText="1"/>
      <protection locked="0"/>
    </xf>
    <xf numFmtId="0" fontId="3" fillId="3" borderId="20"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15" xfId="0" applyFont="1" applyFill="1" applyBorder="1" applyAlignment="1" applyProtection="1">
      <alignment horizontal="left" vertical="top" wrapText="1"/>
      <protection locked="0"/>
    </xf>
    <xf numFmtId="0" fontId="3" fillId="3" borderId="6" xfId="0" applyFont="1" applyFill="1" applyBorder="1" applyAlignment="1" applyProtection="1">
      <alignment horizontal="left" vertical="top" wrapText="1"/>
      <protection locked="0"/>
    </xf>
    <xf numFmtId="0" fontId="3" fillId="3" borderId="21" xfId="0" applyFont="1" applyFill="1" applyBorder="1" applyAlignment="1" applyProtection="1">
      <alignment horizontal="left" vertical="top" wrapText="1"/>
      <protection locked="0"/>
    </xf>
    <xf numFmtId="0" fontId="5" fillId="14" borderId="65" xfId="0" applyFont="1" applyFill="1" applyBorder="1"/>
    <xf numFmtId="0" fontId="5" fillId="14" borderId="617" xfId="0" applyFont="1" applyFill="1" applyBorder="1"/>
    <xf numFmtId="0" fontId="22" fillId="0" borderId="50" xfId="0" applyFont="1" applyBorder="1" applyAlignment="1" applyProtection="1">
      <alignment vertical="center"/>
      <protection locked="0"/>
    </xf>
    <xf numFmtId="0" fontId="22" fillId="0" borderId="48" xfId="0" applyFont="1" applyBorder="1" applyAlignment="1" applyProtection="1">
      <alignment vertical="center"/>
      <protection locked="0"/>
    </xf>
    <xf numFmtId="0" fontId="22" fillId="0" borderId="51" xfId="0" applyFont="1" applyBorder="1" applyAlignment="1" applyProtection="1">
      <alignment vertical="center"/>
      <protection locked="0"/>
    </xf>
    <xf numFmtId="0" fontId="24" fillId="7" borderId="169" xfId="0" applyFont="1" applyFill="1" applyBorder="1" applyAlignment="1">
      <alignment horizontal="center"/>
    </xf>
    <xf numFmtId="0" fontId="24" fillId="7" borderId="453" xfId="0" applyFont="1" applyFill="1" applyBorder="1" applyAlignment="1">
      <alignment horizontal="center"/>
    </xf>
    <xf numFmtId="0" fontId="24" fillId="12" borderId="452" xfId="0" applyFont="1" applyFill="1" applyBorder="1" applyAlignment="1">
      <alignment horizontal="center"/>
    </xf>
    <xf numFmtId="0" fontId="24" fillId="12" borderId="453" xfId="0" applyFont="1" applyFill="1" applyBorder="1" applyAlignment="1">
      <alignment horizontal="center"/>
    </xf>
    <xf numFmtId="0" fontId="24" fillId="12" borderId="454" xfId="0" applyFont="1" applyFill="1" applyBorder="1" applyAlignment="1">
      <alignment horizontal="center"/>
    </xf>
    <xf numFmtId="0" fontId="23" fillId="10" borderId="452" xfId="0" applyFont="1" applyFill="1" applyBorder="1" applyAlignment="1">
      <alignment horizontal="center" vertical="center" wrapText="1"/>
    </xf>
    <xf numFmtId="0" fontId="23" fillId="10" borderId="2" xfId="0" applyFont="1" applyFill="1" applyBorder="1" applyAlignment="1">
      <alignment horizontal="center" vertical="center" wrapText="1"/>
    </xf>
    <xf numFmtId="0" fontId="23" fillId="10" borderId="448" xfId="0" applyFont="1" applyFill="1" applyBorder="1" applyAlignment="1">
      <alignment horizontal="center" vertical="center" wrapText="1"/>
    </xf>
    <xf numFmtId="5" fontId="23" fillId="7" borderId="25" xfId="0" applyNumberFormat="1" applyFont="1" applyFill="1" applyBorder="1" applyAlignment="1">
      <alignment horizontal="center" vertical="center" wrapText="1"/>
    </xf>
    <xf numFmtId="5" fontId="23" fillId="7" borderId="541" xfId="0" applyNumberFormat="1" applyFont="1" applyFill="1" applyBorder="1" applyAlignment="1">
      <alignment horizontal="center" vertical="center" wrapText="1"/>
    </xf>
    <xf numFmtId="5" fontId="23" fillId="12" borderId="72" xfId="0" applyNumberFormat="1" applyFont="1" applyFill="1" applyBorder="1" applyAlignment="1">
      <alignment horizontal="center" vertical="center" wrapText="1"/>
    </xf>
    <xf numFmtId="5" fontId="23" fillId="12" borderId="455" xfId="0" applyNumberFormat="1" applyFont="1" applyFill="1" applyBorder="1" applyAlignment="1">
      <alignment horizontal="center" vertical="center" wrapText="1"/>
    </xf>
    <xf numFmtId="42" fontId="14" fillId="0" borderId="0" xfId="0" applyNumberFormat="1" applyFont="1" applyAlignment="1">
      <alignment horizontal="left" vertical="center" wrapText="1"/>
    </xf>
    <xf numFmtId="0" fontId="23" fillId="10" borderId="391" xfId="0" applyFont="1" applyFill="1" applyBorder="1" applyAlignment="1">
      <alignment horizontal="center" vertical="center" wrapText="1"/>
    </xf>
    <xf numFmtId="0" fontId="2" fillId="0" borderId="0" xfId="0" applyFont="1" applyAlignment="1">
      <alignment wrapText="1"/>
    </xf>
    <xf numFmtId="44" fontId="20" fillId="0" borderId="333" xfId="0" applyNumberFormat="1" applyFont="1" applyBorder="1" applyAlignment="1" applyProtection="1">
      <alignment vertical="center"/>
      <protection locked="0"/>
    </xf>
    <xf numFmtId="44" fontId="20" fillId="0" borderId="211" xfId="0" applyNumberFormat="1" applyFont="1" applyBorder="1" applyAlignment="1" applyProtection="1">
      <alignment vertical="center"/>
      <protection locked="0"/>
    </xf>
    <xf numFmtId="44" fontId="20" fillId="0" borderId="358" xfId="0" applyNumberFormat="1" applyFont="1" applyBorder="1" applyAlignment="1" applyProtection="1">
      <alignment vertical="center"/>
      <protection locked="0"/>
    </xf>
    <xf numFmtId="44" fontId="20" fillId="0" borderId="303" xfId="0" applyNumberFormat="1" applyFont="1" applyBorder="1" applyAlignment="1" applyProtection="1">
      <alignment vertical="center"/>
      <protection locked="0"/>
    </xf>
    <xf numFmtId="44" fontId="20" fillId="0" borderId="354" xfId="0" applyNumberFormat="1" applyFont="1" applyBorder="1" applyAlignment="1" applyProtection="1">
      <alignment vertical="center"/>
      <protection locked="0"/>
    </xf>
    <xf numFmtId="44" fontId="20" fillId="0" borderId="206" xfId="0" applyNumberFormat="1" applyFont="1" applyBorder="1" applyAlignment="1" applyProtection="1">
      <alignment vertical="center"/>
      <protection locked="0"/>
    </xf>
    <xf numFmtId="9" fontId="20" fillId="0" borderId="333" xfId="0" applyNumberFormat="1" applyFont="1" applyBorder="1" applyAlignment="1" applyProtection="1">
      <alignment vertical="center"/>
      <protection locked="0"/>
    </xf>
    <xf numFmtId="44" fontId="20" fillId="0" borderId="132" xfId="0" applyNumberFormat="1" applyFont="1" applyBorder="1" applyAlignment="1" applyProtection="1">
      <alignment vertical="center"/>
      <protection locked="0"/>
    </xf>
    <xf numFmtId="44" fontId="20" fillId="0" borderId="374" xfId="0" applyNumberFormat="1" applyFont="1" applyBorder="1" applyAlignment="1" applyProtection="1">
      <alignment vertical="center"/>
      <protection locked="0"/>
    </xf>
    <xf numFmtId="0" fontId="5" fillId="7" borderId="121" xfId="0" applyFont="1" applyFill="1" applyBorder="1" applyAlignment="1">
      <alignment horizontal="center"/>
    </xf>
    <xf numFmtId="0" fontId="5" fillId="7" borderId="187" xfId="0" applyFont="1" applyFill="1" applyBorder="1" applyAlignment="1">
      <alignment horizontal="center"/>
    </xf>
    <xf numFmtId="0" fontId="5" fillId="7" borderId="119" xfId="0" applyFont="1" applyFill="1" applyBorder="1" applyAlignment="1">
      <alignment horizontal="center"/>
    </xf>
    <xf numFmtId="5" fontId="8" fillId="14" borderId="54" xfId="0" applyNumberFormat="1" applyFont="1" applyFill="1" applyBorder="1" applyAlignment="1">
      <alignment horizontal="center" vertical="center" wrapText="1"/>
    </xf>
    <xf numFmtId="5" fontId="8" fillId="14" borderId="53" xfId="0" applyNumberFormat="1" applyFont="1" applyFill="1" applyBorder="1" applyAlignment="1">
      <alignment horizontal="center" vertical="center" wrapText="1"/>
    </xf>
    <xf numFmtId="0" fontId="2" fillId="14" borderId="335" xfId="0" applyFont="1" applyFill="1" applyBorder="1"/>
    <xf numFmtId="0" fontId="2" fillId="14" borderId="243" xfId="0" applyFont="1" applyFill="1" applyBorder="1"/>
    <xf numFmtId="0" fontId="2" fillId="14" borderId="503" xfId="0" applyFont="1" applyFill="1" applyBorder="1"/>
    <xf numFmtId="0" fontId="2" fillId="14" borderId="272" xfId="0" applyFont="1" applyFill="1" applyBorder="1"/>
    <xf numFmtId="0" fontId="19" fillId="0" borderId="0" xfId="0" applyFont="1" applyAlignment="1">
      <alignment horizontal="center" vertical="center" wrapText="1"/>
    </xf>
    <xf numFmtId="0" fontId="2" fillId="14" borderId="147" xfId="0" applyFont="1" applyFill="1" applyBorder="1"/>
    <xf numFmtId="0" fontId="2" fillId="14" borderId="144" xfId="0" applyFont="1" applyFill="1" applyBorder="1"/>
    <xf numFmtId="0" fontId="14" fillId="14" borderId="524" xfId="0" applyFont="1" applyFill="1" applyBorder="1" applyAlignment="1">
      <alignment horizontal="center"/>
    </xf>
    <xf numFmtId="0" fontId="14" fillId="14" borderId="511" xfId="0" applyFont="1" applyFill="1" applyBorder="1" applyAlignment="1">
      <alignment horizontal="center"/>
    </xf>
    <xf numFmtId="0" fontId="14" fillId="7" borderId="518" xfId="0" applyFont="1" applyFill="1" applyBorder="1" applyAlignment="1">
      <alignment horizontal="center" vertical="center" wrapText="1"/>
    </xf>
    <xf numFmtId="0" fontId="14" fillId="7" borderId="455" xfId="0" applyFont="1" applyFill="1" applyBorder="1" applyAlignment="1">
      <alignment horizontal="center" vertical="center" wrapText="1"/>
    </xf>
    <xf numFmtId="168" fontId="22" fillId="0" borderId="50" xfId="0" applyNumberFormat="1" applyFont="1" applyBorder="1" applyAlignment="1" applyProtection="1">
      <alignment vertical="center"/>
      <protection locked="0"/>
    </xf>
    <xf numFmtId="168" fontId="22" fillId="0" borderId="48" xfId="0" applyNumberFormat="1" applyFont="1" applyBorder="1" applyAlignment="1" applyProtection="1">
      <alignment vertical="center"/>
      <protection locked="0"/>
    </xf>
    <xf numFmtId="168" fontId="22" fillId="0" borderId="51" xfId="0" applyNumberFormat="1" applyFont="1" applyBorder="1" applyAlignment="1" applyProtection="1">
      <alignment vertical="center"/>
      <protection locked="0"/>
    </xf>
    <xf numFmtId="0" fontId="34" fillId="14" borderId="0" xfId="0" applyFont="1" applyFill="1" applyAlignment="1">
      <alignment horizontal="left"/>
    </xf>
    <xf numFmtId="0" fontId="34" fillId="14" borderId="143" xfId="0" applyFont="1" applyFill="1" applyBorder="1"/>
    <xf numFmtId="0" fontId="34" fillId="14" borderId="188" xfId="0" applyFont="1" applyFill="1" applyBorder="1"/>
    <xf numFmtId="0" fontId="45" fillId="14" borderId="143" xfId="0" applyFont="1" applyFill="1" applyBorder="1"/>
    <xf numFmtId="0" fontId="45" fillId="14" borderId="373" xfId="0" applyFont="1" applyFill="1" applyBorder="1"/>
    <xf numFmtId="0" fontId="47" fillId="33" borderId="0" xfId="0" applyFont="1" applyFill="1" applyAlignment="1">
      <alignment horizontal="left" vertical="center" wrapText="1"/>
    </xf>
    <xf numFmtId="0" fontId="47" fillId="33" borderId="25" xfId="0" applyFont="1" applyFill="1" applyBorder="1" applyAlignment="1">
      <alignment horizontal="left" vertical="center" wrapText="1"/>
    </xf>
    <xf numFmtId="0" fontId="71" fillId="33" borderId="0" xfId="9" applyFill="1" applyProtection="1"/>
    <xf numFmtId="0" fontId="23" fillId="33" borderId="0" xfId="0" applyFont="1" applyFill="1"/>
    <xf numFmtId="0" fontId="14" fillId="0" borderId="0" xfId="0" applyFont="1" applyAlignment="1">
      <alignment horizontal="center" vertical="top" wrapText="1"/>
    </xf>
    <xf numFmtId="0" fontId="19" fillId="0" borderId="0" xfId="0" applyFont="1" applyAlignment="1">
      <alignment horizontal="left" wrapText="1"/>
    </xf>
    <xf numFmtId="0" fontId="14" fillId="33" borderId="391" xfId="0" applyFont="1" applyFill="1" applyBorder="1" applyAlignment="1">
      <alignment horizontal="center"/>
    </xf>
    <xf numFmtId="0" fontId="14" fillId="33" borderId="0" xfId="0" applyFont="1" applyFill="1" applyAlignment="1">
      <alignment horizontal="center"/>
    </xf>
    <xf numFmtId="0" fontId="13" fillId="8" borderId="517" xfId="0" applyFont="1" applyFill="1" applyBorder="1"/>
    <xf numFmtId="0" fontId="13" fillId="8" borderId="300" xfId="0" applyFont="1" applyFill="1" applyBorder="1"/>
    <xf numFmtId="0" fontId="13" fillId="8" borderId="303" xfId="0" applyFont="1" applyFill="1" applyBorder="1"/>
    <xf numFmtId="0" fontId="17" fillId="14" borderId="519" xfId="0" applyFont="1" applyFill="1" applyBorder="1" applyAlignment="1">
      <alignment horizontal="center" wrapText="1"/>
    </xf>
    <xf numFmtId="0" fontId="17" fillId="14" borderId="458" xfId="0" applyFont="1" applyFill="1" applyBorder="1" applyAlignment="1">
      <alignment horizontal="center" wrapText="1"/>
    </xf>
    <xf numFmtId="0" fontId="17" fillId="14" borderId="518" xfId="0" applyFont="1" applyFill="1" applyBorder="1" applyAlignment="1">
      <alignment horizontal="center"/>
    </xf>
    <xf numFmtId="0" fontId="17" fillId="14" borderId="455" xfId="0" applyFont="1" applyFill="1" applyBorder="1" applyAlignment="1">
      <alignment horizontal="center"/>
    </xf>
    <xf numFmtId="0" fontId="17" fillId="14" borderId="520" xfId="0" applyFont="1" applyFill="1" applyBorder="1" applyAlignment="1">
      <alignment horizontal="center" wrapText="1"/>
    </xf>
    <xf numFmtId="0" fontId="17" fillId="14" borderId="453" xfId="0" applyFont="1" applyFill="1" applyBorder="1" applyAlignment="1">
      <alignment horizontal="center" wrapText="1"/>
    </xf>
    <xf numFmtId="0" fontId="17" fillId="14" borderId="454" xfId="0" applyFont="1" applyFill="1" applyBorder="1" applyAlignment="1">
      <alignment horizontal="center" wrapText="1"/>
    </xf>
    <xf numFmtId="0" fontId="17" fillId="14" borderId="17" xfId="0" applyFont="1" applyFill="1" applyBorder="1" applyAlignment="1">
      <alignment horizontal="center" wrapText="1"/>
    </xf>
    <xf numFmtId="0" fontId="17" fillId="14" borderId="457" xfId="0" applyFont="1" applyFill="1" applyBorder="1" applyAlignment="1">
      <alignment horizontal="center" wrapText="1"/>
    </xf>
    <xf numFmtId="0" fontId="17" fillId="14" borderId="508" xfId="0" applyFont="1" applyFill="1" applyBorder="1" applyAlignment="1">
      <alignment horizontal="center" wrapText="1"/>
    </xf>
    <xf numFmtId="0" fontId="13" fillId="0" borderId="521" xfId="0" applyFont="1" applyBorder="1" applyProtection="1">
      <protection locked="0"/>
    </xf>
    <xf numFmtId="0" fontId="13" fillId="0" borderId="522" xfId="0" applyFont="1" applyBorder="1" applyProtection="1">
      <protection locked="0"/>
    </xf>
    <xf numFmtId="0" fontId="13" fillId="0" borderId="523" xfId="0" applyFont="1" applyBorder="1" applyProtection="1">
      <protection locked="0"/>
    </xf>
    <xf numFmtId="0" fontId="13" fillId="0" borderId="209" xfId="0" applyFont="1" applyBorder="1" applyProtection="1">
      <protection locked="0"/>
    </xf>
    <xf numFmtId="0" fontId="13" fillId="0" borderId="210" xfId="0" applyFont="1" applyBorder="1" applyProtection="1">
      <protection locked="0"/>
    </xf>
    <xf numFmtId="0" fontId="13" fillId="0" borderId="211" xfId="0" applyFont="1" applyBorder="1" applyProtection="1">
      <protection locked="0"/>
    </xf>
    <xf numFmtId="0" fontId="17" fillId="14" borderId="518" xfId="0" applyFont="1" applyFill="1" applyBorder="1" applyAlignment="1">
      <alignment horizontal="center" wrapText="1"/>
    </xf>
    <xf numFmtId="0" fontId="17" fillId="14" borderId="455" xfId="0" applyFont="1" applyFill="1" applyBorder="1" applyAlignment="1">
      <alignment horizontal="center" wrapText="1"/>
    </xf>
    <xf numFmtId="0" fontId="17" fillId="14" borderId="446" xfId="0" applyFont="1" applyFill="1" applyBorder="1" applyAlignment="1">
      <alignment horizontal="center" wrapText="1"/>
    </xf>
    <xf numFmtId="0" fontId="17" fillId="14" borderId="456" xfId="0" applyFont="1" applyFill="1" applyBorder="1" applyAlignment="1">
      <alignment horizontal="center" wrapText="1"/>
    </xf>
    <xf numFmtId="0" fontId="38" fillId="14" borderId="446" xfId="0" applyFont="1" applyFill="1" applyBorder="1" applyAlignment="1">
      <alignment horizontal="center" wrapText="1"/>
    </xf>
    <xf numFmtId="0" fontId="38" fillId="14" borderId="456" xfId="0" applyFont="1" applyFill="1" applyBorder="1" applyAlignment="1">
      <alignment horizontal="center" wrapText="1"/>
    </xf>
    <xf numFmtId="0" fontId="14" fillId="33" borderId="457" xfId="0" applyFont="1" applyFill="1" applyBorder="1" applyAlignment="1">
      <alignment horizontal="left"/>
    </xf>
    <xf numFmtId="0" fontId="12" fillId="0" borderId="521" xfId="11" applyFont="1" applyFill="1" applyBorder="1" applyProtection="1">
      <protection locked="0"/>
    </xf>
    <xf numFmtId="0" fontId="12" fillId="0" borderId="522" xfId="11" applyFont="1" applyFill="1" applyBorder="1" applyProtection="1">
      <protection locked="0"/>
    </xf>
    <xf numFmtId="0" fontId="12" fillId="0" borderId="523" xfId="11" applyFont="1" applyFill="1" applyBorder="1" applyProtection="1">
      <protection locked="0"/>
    </xf>
    <xf numFmtId="166" fontId="41" fillId="0" borderId="0" xfId="0" applyNumberFormat="1" applyFont="1" applyAlignment="1">
      <alignment horizontal="left" vertical="center" wrapText="1"/>
    </xf>
    <xf numFmtId="0" fontId="12" fillId="0" borderId="209" xfId="11" applyFont="1" applyFill="1" applyBorder="1" applyProtection="1">
      <protection locked="0"/>
    </xf>
    <xf numFmtId="0" fontId="12" fillId="0" borderId="210" xfId="11" applyFont="1" applyFill="1" applyBorder="1" applyProtection="1">
      <protection locked="0"/>
    </xf>
    <xf numFmtId="0" fontId="12" fillId="0" borderId="211" xfId="11" applyFont="1" applyFill="1" applyBorder="1" applyProtection="1">
      <protection locked="0"/>
    </xf>
    <xf numFmtId="166" fontId="41" fillId="0" borderId="0" xfId="0" applyNumberFormat="1" applyFont="1" applyAlignment="1">
      <alignment horizontal="left" wrapText="1"/>
    </xf>
    <xf numFmtId="0" fontId="17" fillId="14" borderId="494" xfId="0" applyFont="1" applyFill="1" applyBorder="1" applyAlignment="1">
      <alignment horizontal="center"/>
    </xf>
    <xf numFmtId="0" fontId="17" fillId="14" borderId="10" xfId="0" applyFont="1" applyFill="1" applyBorder="1" applyAlignment="1">
      <alignment horizontal="center" wrapText="1"/>
    </xf>
    <xf numFmtId="0" fontId="17" fillId="14" borderId="4" xfId="0" applyFont="1" applyFill="1" applyBorder="1" applyAlignment="1">
      <alignment horizontal="center" wrapText="1"/>
    </xf>
    <xf numFmtId="0" fontId="17" fillId="14" borderId="494" xfId="0" applyFont="1" applyFill="1" applyBorder="1" applyAlignment="1">
      <alignment horizontal="center" wrapText="1"/>
    </xf>
    <xf numFmtId="0" fontId="38" fillId="14" borderId="4" xfId="0" applyFont="1" applyFill="1" applyBorder="1" applyAlignment="1">
      <alignment horizontal="center" wrapText="1"/>
    </xf>
    <xf numFmtId="0" fontId="0" fillId="0" borderId="0" xfId="0" applyAlignment="1">
      <alignment horizontal="center" vertical="center" wrapText="1"/>
    </xf>
    <xf numFmtId="0" fontId="77" fillId="0" borderId="14" xfId="0" applyFont="1" applyBorder="1" applyAlignment="1" applyProtection="1">
      <alignment horizontal="left" vertical="top" wrapText="1"/>
      <protection locked="0"/>
    </xf>
    <xf numFmtId="0" fontId="77" fillId="0" borderId="18" xfId="0" applyFont="1" applyBorder="1" applyAlignment="1" applyProtection="1">
      <alignment horizontal="left" vertical="top" wrapText="1"/>
      <protection locked="0"/>
    </xf>
    <xf numFmtId="0" fontId="77" fillId="0" borderId="20" xfId="0" applyFont="1" applyBorder="1" applyAlignment="1" applyProtection="1">
      <alignment horizontal="left" vertical="top" wrapText="1"/>
      <protection locked="0"/>
    </xf>
    <xf numFmtId="0" fontId="77" fillId="0" borderId="24" xfId="0" applyFont="1" applyBorder="1" applyAlignment="1" applyProtection="1">
      <alignment horizontal="left" vertical="top" wrapText="1"/>
      <protection locked="0"/>
    </xf>
    <xf numFmtId="0" fontId="77" fillId="0" borderId="0" xfId="0" applyFont="1" applyAlignment="1" applyProtection="1">
      <alignment horizontal="left" vertical="top" wrapText="1"/>
      <protection locked="0"/>
    </xf>
    <xf numFmtId="0" fontId="77" fillId="0" borderId="25" xfId="0" applyFont="1" applyBorder="1" applyAlignment="1" applyProtection="1">
      <alignment horizontal="left" vertical="top" wrapText="1"/>
      <protection locked="0"/>
    </xf>
    <xf numFmtId="0" fontId="77" fillId="0" borderId="15" xfId="0" applyFont="1" applyBorder="1" applyAlignment="1" applyProtection="1">
      <alignment horizontal="left" vertical="top" wrapText="1"/>
      <protection locked="0"/>
    </xf>
    <xf numFmtId="0" fontId="77" fillId="0" borderId="6" xfId="0" applyFont="1" applyBorder="1" applyAlignment="1" applyProtection="1">
      <alignment horizontal="left" vertical="top" wrapText="1"/>
      <protection locked="0"/>
    </xf>
    <xf numFmtId="0" fontId="77" fillId="0" borderId="21" xfId="0" applyFont="1" applyBorder="1" applyAlignment="1" applyProtection="1">
      <alignment horizontal="left" vertical="top" wrapText="1"/>
      <protection locked="0"/>
    </xf>
    <xf numFmtId="0" fontId="57" fillId="14" borderId="143" xfId="0" applyFont="1" applyFill="1" applyBorder="1"/>
    <xf numFmtId="0" fontId="57" fillId="14" borderId="516" xfId="0" applyFont="1" applyFill="1" applyBorder="1"/>
    <xf numFmtId="0" fontId="57" fillId="14" borderId="536" xfId="0" applyFont="1" applyFill="1" applyBorder="1"/>
    <xf numFmtId="42" fontId="57" fillId="14" borderId="143" xfId="0" applyNumberFormat="1" applyFont="1" applyFill="1" applyBorder="1"/>
    <xf numFmtId="42" fontId="57" fillId="14" borderId="516" xfId="0" applyNumberFormat="1" applyFont="1" applyFill="1" applyBorder="1"/>
    <xf numFmtId="42" fontId="57" fillId="14" borderId="536" xfId="0" applyNumberFormat="1" applyFont="1" applyFill="1" applyBorder="1"/>
    <xf numFmtId="42" fontId="57" fillId="28" borderId="143" xfId="0" applyNumberFormat="1" applyFont="1" applyFill="1" applyBorder="1"/>
    <xf numFmtId="42" fontId="57" fillId="28" borderId="516" xfId="0" applyNumberFormat="1" applyFont="1" applyFill="1" applyBorder="1"/>
    <xf numFmtId="42" fontId="57" fillId="28" borderId="536" xfId="0" applyNumberFormat="1" applyFont="1" applyFill="1" applyBorder="1"/>
    <xf numFmtId="0" fontId="44" fillId="5" borderId="0" xfId="0" applyFont="1" applyFill="1" applyAlignment="1">
      <alignment horizontal="center" wrapText="1"/>
    </xf>
    <xf numFmtId="0" fontId="44" fillId="5" borderId="0" xfId="0" applyFont="1" applyFill="1" applyAlignment="1">
      <alignment horizontal="center" vertical="center" wrapText="1"/>
    </xf>
    <xf numFmtId="0" fontId="6" fillId="14" borderId="446" xfId="0" applyFont="1" applyFill="1" applyBorder="1" applyAlignment="1">
      <alignment horizontal="center" vertical="center" wrapText="1"/>
    </xf>
    <xf numFmtId="0" fontId="6" fillId="14" borderId="71" xfId="0" applyFont="1" applyFill="1" applyBorder="1" applyAlignment="1">
      <alignment horizontal="center" vertical="center" wrapText="1"/>
    </xf>
    <xf numFmtId="0" fontId="6" fillId="14" borderId="456" xfId="0" applyFont="1" applyFill="1" applyBorder="1" applyAlignment="1">
      <alignment horizontal="center" vertical="center" wrapText="1"/>
    </xf>
    <xf numFmtId="9" fontId="5" fillId="28" borderId="2" xfId="0" applyNumberFormat="1" applyFont="1" applyFill="1" applyBorder="1" applyAlignment="1">
      <alignment vertical="center"/>
    </xf>
    <xf numFmtId="9" fontId="5" fillId="28" borderId="0" xfId="0" applyNumberFormat="1" applyFont="1" applyFill="1" applyAlignment="1">
      <alignment vertical="center"/>
    </xf>
    <xf numFmtId="9" fontId="5" fillId="28" borderId="3" xfId="0" applyNumberFormat="1" applyFont="1" applyFill="1" applyBorder="1" applyAlignment="1">
      <alignment vertical="center"/>
    </xf>
    <xf numFmtId="0" fontId="6" fillId="14" borderId="189" xfId="0" applyFont="1" applyFill="1" applyBorder="1" applyAlignment="1">
      <alignment horizontal="center" vertical="center" wrapText="1"/>
    </xf>
    <xf numFmtId="0" fontId="6" fillId="14" borderId="72" xfId="0" applyFont="1" applyFill="1" applyBorder="1" applyAlignment="1">
      <alignment horizontal="center" vertical="center" wrapText="1"/>
    </xf>
    <xf numFmtId="0" fontId="6" fillId="14" borderId="455" xfId="0" applyFont="1" applyFill="1" applyBorder="1" applyAlignment="1">
      <alignment horizontal="center" vertical="center" wrapText="1"/>
    </xf>
    <xf numFmtId="0" fontId="6" fillId="14" borderId="186" xfId="0" applyFont="1" applyFill="1" applyBorder="1" applyAlignment="1">
      <alignment horizontal="center" vertical="center" wrapText="1"/>
    </xf>
    <xf numFmtId="0" fontId="6" fillId="14" borderId="77" xfId="0" applyFont="1" applyFill="1" applyBorder="1" applyAlignment="1">
      <alignment horizontal="center" vertical="center" wrapText="1"/>
    </xf>
    <xf numFmtId="0" fontId="6" fillId="14" borderId="458" xfId="0" applyFont="1" applyFill="1" applyBorder="1" applyAlignment="1">
      <alignment horizontal="center" vertical="center" wrapText="1"/>
    </xf>
    <xf numFmtId="9" fontId="35" fillId="14" borderId="143" xfId="0" applyNumberFormat="1" applyFont="1" applyFill="1" applyBorder="1" applyAlignment="1">
      <alignment horizontal="center" vertical="center" wrapText="1"/>
    </xf>
    <xf numFmtId="9" fontId="35" fillId="14" borderId="512" xfId="0" applyNumberFormat="1" applyFont="1" applyFill="1" applyBorder="1" applyAlignment="1">
      <alignment horizontal="center" vertical="center" wrapText="1"/>
    </xf>
    <xf numFmtId="9" fontId="35" fillId="14" borderId="509" xfId="0" applyNumberFormat="1" applyFont="1" applyFill="1" applyBorder="1" applyAlignment="1">
      <alignment horizontal="left" vertical="center" wrapText="1"/>
    </xf>
    <xf numFmtId="9" fontId="35" fillId="14" borderId="514" xfId="0" applyNumberFormat="1" applyFont="1" applyFill="1" applyBorder="1" applyAlignment="1">
      <alignment horizontal="left" vertical="center" wrapText="1"/>
    </xf>
    <xf numFmtId="9" fontId="35" fillId="14" borderId="102" xfId="0" applyNumberFormat="1" applyFont="1" applyFill="1" applyBorder="1" applyAlignment="1">
      <alignment horizontal="left" vertical="center" wrapText="1"/>
    </xf>
    <xf numFmtId="9" fontId="35" fillId="14" borderId="513" xfId="0" applyNumberFormat="1" applyFont="1" applyFill="1" applyBorder="1" applyAlignment="1">
      <alignment horizontal="left" vertical="center" wrapText="1"/>
    </xf>
    <xf numFmtId="9" fontId="35" fillId="14" borderId="65" xfId="0" applyNumberFormat="1" applyFont="1" applyFill="1" applyBorder="1" applyAlignment="1">
      <alignment horizontal="left" vertical="center" wrapText="1"/>
    </xf>
    <xf numFmtId="9" fontId="35" fillId="14" borderId="515" xfId="0" applyNumberFormat="1" applyFont="1" applyFill="1" applyBorder="1" applyAlignment="1">
      <alignment horizontal="left" vertical="center" wrapText="1"/>
    </xf>
    <xf numFmtId="0" fontId="38" fillId="14" borderId="518" xfId="0" applyFont="1" applyFill="1" applyBorder="1" applyAlignment="1">
      <alignment horizontal="center" vertical="center" wrapText="1"/>
    </xf>
    <xf numFmtId="0" fontId="38" fillId="14" borderId="455" xfId="0" applyFont="1" applyFill="1" applyBorder="1" applyAlignment="1">
      <alignment horizontal="center" vertical="center" wrapText="1"/>
    </xf>
    <xf numFmtId="6" fontId="17" fillId="14" borderId="446" xfId="0" applyNumberFormat="1" applyFont="1" applyFill="1" applyBorder="1" applyAlignment="1">
      <alignment horizontal="center" vertical="center" wrapText="1"/>
    </xf>
    <xf numFmtId="6" fontId="17" fillId="14" borderId="456" xfId="0" applyNumberFormat="1" applyFont="1" applyFill="1" applyBorder="1" applyAlignment="1">
      <alignment horizontal="center" vertical="center" wrapText="1"/>
    </xf>
    <xf numFmtId="6" fontId="17" fillId="14" borderId="519" xfId="0" applyNumberFormat="1" applyFont="1" applyFill="1" applyBorder="1" applyAlignment="1">
      <alignment horizontal="center" vertical="center" wrapText="1"/>
    </xf>
    <xf numFmtId="6" fontId="17" fillId="14" borderId="458" xfId="0" applyNumberFormat="1" applyFont="1" applyFill="1" applyBorder="1" applyAlignment="1">
      <alignment horizontal="center" vertical="center" wrapText="1"/>
    </xf>
    <xf numFmtId="6" fontId="17" fillId="14" borderId="509" xfId="0" applyNumberFormat="1" applyFont="1" applyFill="1" applyBorder="1" applyAlignment="1">
      <alignment horizontal="center" wrapText="1"/>
    </xf>
    <xf numFmtId="6" fontId="17" fillId="14" borderId="510" xfId="0" applyNumberFormat="1" applyFont="1" applyFill="1" applyBorder="1" applyAlignment="1">
      <alignment horizontal="center" wrapText="1"/>
    </xf>
    <xf numFmtId="6" fontId="17" fillId="14" borderId="511" xfId="0" applyNumberFormat="1" applyFont="1" applyFill="1" applyBorder="1" applyAlignment="1">
      <alignment horizontal="center" wrapText="1"/>
    </xf>
    <xf numFmtId="0" fontId="17" fillId="28" borderId="0" xfId="0" applyFont="1" applyFill="1" applyAlignment="1">
      <alignment vertical="center"/>
    </xf>
    <xf numFmtId="0" fontId="17" fillId="14" borderId="180" xfId="0" applyFont="1" applyFill="1" applyBorder="1" applyAlignment="1">
      <alignment horizontal="center" vertical="center"/>
    </xf>
    <xf numFmtId="0" fontId="17" fillId="14" borderId="11" xfId="0" applyFont="1" applyFill="1" applyBorder="1" applyAlignment="1">
      <alignment horizontal="center" vertical="center"/>
    </xf>
    <xf numFmtId="6" fontId="17" fillId="14" borderId="446" xfId="0" applyNumberFormat="1" applyFont="1" applyFill="1" applyBorder="1" applyAlignment="1">
      <alignment horizontal="center" wrapText="1"/>
    </xf>
    <xf numFmtId="6" fontId="17" fillId="14" borderId="456" xfId="0" applyNumberFormat="1" applyFont="1" applyFill="1" applyBorder="1" applyAlignment="1">
      <alignment horizontal="center" wrapText="1"/>
    </xf>
    <xf numFmtId="0" fontId="17" fillId="14" borderId="193" xfId="0" applyFont="1" applyFill="1" applyBorder="1" applyAlignment="1">
      <alignment horizontal="center" vertical="center" wrapText="1"/>
    </xf>
    <xf numFmtId="0" fontId="17" fillId="14" borderId="5" xfId="0" applyFont="1" applyFill="1" applyBorder="1" applyAlignment="1">
      <alignment horizontal="center" vertical="center" wrapText="1"/>
    </xf>
    <xf numFmtId="0" fontId="0" fillId="5" borderId="0" xfId="0" applyFill="1" applyAlignment="1">
      <alignment horizontal="center" vertical="center" wrapText="1"/>
    </xf>
    <xf numFmtId="0" fontId="2" fillId="14" borderId="450" xfId="0" applyFont="1" applyFill="1" applyBorder="1" applyAlignment="1">
      <alignment horizontal="center" vertical="center"/>
    </xf>
    <xf numFmtId="0" fontId="2" fillId="14" borderId="451" xfId="0" applyFont="1" applyFill="1" applyBorder="1" applyAlignment="1">
      <alignment horizontal="center" vertical="center"/>
    </xf>
    <xf numFmtId="0" fontId="17" fillId="14" borderId="2" xfId="0" applyFont="1" applyFill="1" applyBorder="1" applyAlignment="1">
      <alignment horizontal="center" vertical="center"/>
    </xf>
    <xf numFmtId="0" fontId="17" fillId="14" borderId="73" xfId="0" applyFont="1" applyFill="1" applyBorder="1" applyAlignment="1">
      <alignment horizontal="center" vertical="center" wrapText="1"/>
    </xf>
    <xf numFmtId="3" fontId="15" fillId="14" borderId="143" xfId="0" applyNumberFormat="1" applyFont="1" applyFill="1" applyBorder="1" applyAlignment="1">
      <alignment horizontal="center" vertical="center"/>
    </xf>
    <xf numFmtId="3" fontId="15" fillId="14" borderId="516" xfId="0" applyNumberFormat="1" applyFont="1" applyFill="1" applyBorder="1" applyAlignment="1">
      <alignment horizontal="center" vertical="center"/>
    </xf>
    <xf numFmtId="3" fontId="15" fillId="14" borderId="536" xfId="0" applyNumberFormat="1" applyFont="1" applyFill="1" applyBorder="1" applyAlignment="1">
      <alignment horizontal="center" vertical="center"/>
    </xf>
    <xf numFmtId="166" fontId="15" fillId="14" borderId="143" xfId="0" applyNumberFormat="1" applyFont="1" applyFill="1" applyBorder="1" applyAlignment="1">
      <alignment horizontal="center"/>
    </xf>
    <xf numFmtId="166" fontId="15" fillId="14" borderId="188" xfId="0" applyNumberFormat="1" applyFont="1" applyFill="1" applyBorder="1" applyAlignment="1">
      <alignment horizontal="center"/>
    </xf>
    <xf numFmtId="166" fontId="15" fillId="14" borderId="373" xfId="0" applyNumberFormat="1" applyFont="1" applyFill="1" applyBorder="1" applyAlignment="1">
      <alignment horizontal="center"/>
    </xf>
    <xf numFmtId="166" fontId="15" fillId="14" borderId="179" xfId="0" applyNumberFormat="1" applyFont="1" applyFill="1" applyBorder="1" applyAlignment="1">
      <alignment horizontal="center"/>
    </xf>
    <xf numFmtId="0" fontId="15" fillId="14" borderId="143" xfId="0" applyFont="1" applyFill="1" applyBorder="1" applyAlignment="1">
      <alignment horizontal="center"/>
    </xf>
    <xf numFmtId="0" fontId="15" fillId="14" borderId="373" xfId="0" applyFont="1" applyFill="1" applyBorder="1" applyAlignment="1">
      <alignment horizontal="center"/>
    </xf>
    <xf numFmtId="0" fontId="15" fillId="14" borderId="374" xfId="0" applyFont="1" applyFill="1" applyBorder="1" applyAlignment="1">
      <alignment horizontal="center"/>
    </xf>
    <xf numFmtId="0" fontId="13" fillId="14" borderId="143" xfId="0" applyFont="1" applyFill="1" applyBorder="1" applyAlignment="1">
      <alignment wrapText="1"/>
    </xf>
    <xf numFmtId="0" fontId="13" fillId="14" borderId="380" xfId="0" applyFont="1" applyFill="1" applyBorder="1" applyAlignment="1">
      <alignment wrapText="1"/>
    </xf>
    <xf numFmtId="0" fontId="13" fillId="0" borderId="203" xfId="0" applyFont="1" applyBorder="1" applyAlignment="1" applyProtection="1">
      <alignment wrapText="1"/>
      <protection locked="0"/>
    </xf>
    <xf numFmtId="0" fontId="13" fillId="0" borderId="403" xfId="0" applyFont="1" applyBorder="1" applyAlignment="1" applyProtection="1">
      <alignment wrapText="1"/>
      <protection locked="0"/>
    </xf>
    <xf numFmtId="0" fontId="13" fillId="0" borderId="207" xfId="0" applyFont="1" applyBorder="1" applyProtection="1">
      <protection locked="0"/>
    </xf>
    <xf numFmtId="0" fontId="13" fillId="0" borderId="404" xfId="0" applyFont="1" applyBorder="1" applyProtection="1">
      <protection locked="0"/>
    </xf>
    <xf numFmtId="166" fontId="14" fillId="33" borderId="0" xfId="0" applyNumberFormat="1" applyFont="1" applyFill="1" applyAlignment="1">
      <alignment horizontal="center" wrapText="1"/>
    </xf>
    <xf numFmtId="3" fontId="15" fillId="33" borderId="0" xfId="0" applyNumberFormat="1" applyFont="1" applyFill="1" applyAlignment="1">
      <alignment horizontal="right"/>
    </xf>
    <xf numFmtId="3" fontId="15" fillId="33" borderId="594" xfId="0" applyNumberFormat="1" applyFont="1" applyFill="1" applyBorder="1" applyAlignment="1">
      <alignment horizontal="right"/>
    </xf>
    <xf numFmtId="0" fontId="13" fillId="0" borderId="299" xfId="0" applyFont="1" applyBorder="1" applyProtection="1">
      <protection locked="0"/>
    </xf>
    <xf numFmtId="0" fontId="13" fillId="0" borderId="596" xfId="0" applyFont="1" applyBorder="1" applyProtection="1">
      <protection locked="0"/>
    </xf>
    <xf numFmtId="0" fontId="14" fillId="0" borderId="0" xfId="0" applyFont="1" applyAlignment="1">
      <alignment horizontal="center" vertical="center" wrapText="1"/>
    </xf>
    <xf numFmtId="166" fontId="14" fillId="0" borderId="0" xfId="0" applyNumberFormat="1" applyFont="1" applyAlignment="1">
      <alignment horizontal="center" wrapText="1"/>
    </xf>
    <xf numFmtId="0" fontId="13" fillId="14" borderId="518" xfId="0" applyFont="1" applyFill="1" applyBorder="1" applyAlignment="1">
      <alignment horizontal="center" wrapText="1"/>
    </xf>
    <xf numFmtId="0" fontId="13" fillId="14" borderId="598" xfId="0" applyFont="1" applyFill="1" applyBorder="1" applyAlignment="1">
      <alignment horizontal="center" wrapText="1"/>
    </xf>
    <xf numFmtId="0" fontId="13" fillId="14" borderId="455" xfId="0" applyFont="1" applyFill="1" applyBorder="1" applyAlignment="1">
      <alignment horizontal="center" wrapText="1"/>
    </xf>
    <xf numFmtId="0" fontId="13" fillId="14" borderId="446" xfId="0" applyFont="1" applyFill="1" applyBorder="1" applyAlignment="1">
      <alignment horizontal="center" wrapText="1"/>
    </xf>
    <xf numFmtId="0" fontId="13" fillId="14" borderId="71" xfId="0" applyFont="1" applyFill="1" applyBorder="1" applyAlignment="1">
      <alignment horizontal="center" wrapText="1"/>
    </xf>
    <xf numFmtId="0" fontId="13" fillId="14" borderId="456" xfId="0" applyFont="1" applyFill="1" applyBorder="1" applyAlignment="1">
      <alignment horizontal="center" wrapText="1"/>
    </xf>
    <xf numFmtId="166" fontId="13" fillId="14" borderId="446" xfId="0" applyNumberFormat="1" applyFont="1" applyFill="1" applyBorder="1" applyAlignment="1">
      <alignment horizontal="center" wrapText="1"/>
    </xf>
    <xf numFmtId="166" fontId="13" fillId="14" borderId="71" xfId="0" applyNumberFormat="1" applyFont="1" applyFill="1" applyBorder="1" applyAlignment="1">
      <alignment horizontal="center" wrapText="1"/>
    </xf>
    <xf numFmtId="166" fontId="13" fillId="14" borderId="456" xfId="0" applyNumberFormat="1" applyFont="1" applyFill="1" applyBorder="1" applyAlignment="1">
      <alignment horizontal="center" wrapText="1"/>
    </xf>
    <xf numFmtId="9" fontId="13" fillId="14" borderId="446" xfId="0" applyNumberFormat="1" applyFont="1" applyFill="1" applyBorder="1" applyAlignment="1">
      <alignment horizontal="center" wrapText="1"/>
    </xf>
    <xf numFmtId="9" fontId="13" fillId="14" borderId="71" xfId="0" applyNumberFormat="1" applyFont="1" applyFill="1" applyBorder="1" applyAlignment="1">
      <alignment horizontal="center" wrapText="1"/>
    </xf>
    <xf numFmtId="9" fontId="13" fillId="14" borderId="456" xfId="0" applyNumberFormat="1" applyFont="1" applyFill="1" applyBorder="1" applyAlignment="1">
      <alignment horizontal="center" wrapText="1"/>
    </xf>
    <xf numFmtId="0" fontId="15" fillId="14" borderId="127" xfId="0" applyFont="1" applyFill="1" applyBorder="1" applyAlignment="1">
      <alignment horizontal="center"/>
    </xf>
    <xf numFmtId="0" fontId="15" fillId="14" borderId="128" xfId="0" applyFont="1" applyFill="1" applyBorder="1" applyAlignment="1">
      <alignment horizontal="center"/>
    </xf>
    <xf numFmtId="0" fontId="38" fillId="6" borderId="519" xfId="0" applyFont="1" applyFill="1" applyBorder="1" applyAlignment="1">
      <alignment horizontal="center" vertical="center" wrapText="1"/>
    </xf>
    <xf numFmtId="0" fontId="38" fillId="6" borderId="77" xfId="0" applyFont="1" applyFill="1" applyBorder="1" applyAlignment="1">
      <alignment horizontal="center" vertical="center" wrapText="1"/>
    </xf>
    <xf numFmtId="0" fontId="38" fillId="6" borderId="458" xfId="0" applyFont="1" applyFill="1" applyBorder="1" applyAlignment="1">
      <alignment horizontal="center" vertical="center" wrapText="1"/>
    </xf>
    <xf numFmtId="166" fontId="13" fillId="14" borderId="519" xfId="0" applyNumberFormat="1" applyFont="1" applyFill="1" applyBorder="1" applyAlignment="1">
      <alignment horizontal="center" wrapText="1"/>
    </xf>
    <xf numFmtId="166" fontId="13" fillId="14" borderId="77" xfId="0" applyNumberFormat="1" applyFont="1" applyFill="1" applyBorder="1" applyAlignment="1">
      <alignment horizontal="center" wrapText="1"/>
    </xf>
    <xf numFmtId="166" fontId="13" fillId="14" borderId="458" xfId="0" applyNumberFormat="1" applyFont="1" applyFill="1" applyBorder="1" applyAlignment="1">
      <alignment horizontal="center" wrapText="1"/>
    </xf>
    <xf numFmtId="0" fontId="17" fillId="14" borderId="598" xfId="0" applyFont="1" applyFill="1" applyBorder="1" applyAlignment="1">
      <alignment horizontal="center" wrapText="1"/>
    </xf>
    <xf numFmtId="0" fontId="38" fillId="6" borderId="446" xfId="0" applyFont="1" applyFill="1" applyBorder="1" applyAlignment="1">
      <alignment horizontal="center" vertical="center" wrapText="1"/>
    </xf>
    <xf numFmtId="0" fontId="38" fillId="6" borderId="71" xfId="0" applyFont="1" applyFill="1" applyBorder="1" applyAlignment="1">
      <alignment horizontal="center" vertical="center" wrapText="1"/>
    </xf>
    <xf numFmtId="0" fontId="38" fillId="6" borderId="456" xfId="0" applyFont="1" applyFill="1" applyBorder="1" applyAlignment="1">
      <alignment horizontal="center" vertical="center" wrapText="1"/>
    </xf>
    <xf numFmtId="166" fontId="36" fillId="14" borderId="446" xfId="0" applyNumberFormat="1" applyFont="1" applyFill="1" applyBorder="1" applyAlignment="1">
      <alignment horizontal="center" wrapText="1"/>
    </xf>
    <xf numFmtId="166" fontId="36" fillId="14" borderId="71" xfId="0" applyNumberFormat="1" applyFont="1" applyFill="1" applyBorder="1" applyAlignment="1">
      <alignment horizontal="center" wrapText="1"/>
    </xf>
    <xf numFmtId="166" fontId="36" fillId="14" borderId="456" xfId="0" applyNumberFormat="1" applyFont="1" applyFill="1" applyBorder="1" applyAlignment="1">
      <alignment horizontal="center" wrapText="1"/>
    </xf>
    <xf numFmtId="0" fontId="38" fillId="14" borderId="486" xfId="0" applyFont="1" applyFill="1" applyBorder="1" applyAlignment="1">
      <alignment vertical="center"/>
    </xf>
    <xf numFmtId="0" fontId="38" fillId="14" borderId="487" xfId="0" applyFont="1" applyFill="1" applyBorder="1" applyAlignment="1">
      <alignment vertical="center"/>
    </xf>
    <xf numFmtId="0" fontId="38" fillId="14" borderId="484" xfId="0" applyFont="1" applyFill="1" applyBorder="1" applyAlignment="1">
      <alignment vertical="center"/>
    </xf>
    <xf numFmtId="0" fontId="38" fillId="14" borderId="485" xfId="0" applyFont="1" applyFill="1" applyBorder="1" applyAlignment="1">
      <alignment vertical="center"/>
    </xf>
    <xf numFmtId="0" fontId="13" fillId="0" borderId="180" xfId="0" applyFont="1" applyBorder="1" applyAlignment="1" applyProtection="1">
      <alignment horizontal="left" vertical="top" wrapText="1"/>
      <protection locked="0"/>
    </xf>
    <xf numFmtId="0" fontId="13" fillId="0" borderId="169" xfId="0" applyFont="1" applyBorder="1" applyAlignment="1" applyProtection="1">
      <alignment horizontal="left" vertical="top" wrapText="1"/>
      <protection locked="0"/>
    </xf>
    <xf numFmtId="0" fontId="13" fillId="0" borderId="183"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69" xfId="0" applyFont="1" applyBorder="1" applyAlignment="1" applyProtection="1">
      <alignment horizontal="left" vertical="top" wrapText="1"/>
      <protection locked="0"/>
    </xf>
    <xf numFmtId="0" fontId="13" fillId="0" borderId="395" xfId="0" applyFont="1" applyBorder="1" applyAlignment="1" applyProtection="1">
      <alignment horizontal="left" vertical="top" wrapText="1"/>
      <protection locked="0"/>
    </xf>
    <xf numFmtId="0" fontId="13" fillId="0" borderId="191" xfId="0" applyFont="1" applyBorder="1" applyAlignment="1" applyProtection="1">
      <alignment horizontal="left" vertical="top" wrapText="1"/>
      <protection locked="0"/>
    </xf>
    <xf numFmtId="0" fontId="0" fillId="0" borderId="273" xfId="0" applyBorder="1" applyProtection="1">
      <protection locked="0"/>
    </xf>
    <xf numFmtId="0" fontId="0" fillId="0" borderId="274" xfId="0" applyBorder="1" applyProtection="1">
      <protection locked="0"/>
    </xf>
    <xf numFmtId="0" fontId="0" fillId="0" borderId="275" xfId="0" applyBorder="1" applyProtection="1">
      <protection locked="0"/>
    </xf>
    <xf numFmtId="0" fontId="0" fillId="0" borderId="333" xfId="0" applyBorder="1" applyProtection="1">
      <protection locked="0"/>
    </xf>
    <xf numFmtId="0" fontId="0" fillId="0" borderId="210" xfId="0" applyBorder="1" applyProtection="1">
      <protection locked="0"/>
    </xf>
    <xf numFmtId="0" fontId="0" fillId="0" borderId="332" xfId="0" applyBorder="1" applyProtection="1">
      <protection locked="0"/>
    </xf>
    <xf numFmtId="3" fontId="14" fillId="33" borderId="0" xfId="0" applyNumberFormat="1" applyFont="1" applyFill="1" applyAlignment="1">
      <alignment horizontal="left"/>
    </xf>
    <xf numFmtId="3" fontId="14" fillId="33" borderId="393" xfId="0" applyNumberFormat="1" applyFont="1" applyFill="1" applyBorder="1" applyAlignment="1">
      <alignment horizontal="left"/>
    </xf>
    <xf numFmtId="0" fontId="0" fillId="0" borderId="276" xfId="0" applyBorder="1" applyProtection="1">
      <protection locked="0"/>
    </xf>
    <xf numFmtId="0" fontId="0" fillId="0" borderId="277" xfId="0" applyBorder="1" applyProtection="1">
      <protection locked="0"/>
    </xf>
    <xf numFmtId="0" fontId="0" fillId="0" borderId="278" xfId="0" applyBorder="1" applyProtection="1">
      <protection locked="0"/>
    </xf>
    <xf numFmtId="3" fontId="14" fillId="33" borderId="166" xfId="0" applyNumberFormat="1" applyFont="1" applyFill="1" applyBorder="1"/>
    <xf numFmtId="0" fontId="33" fillId="33" borderId="0" xfId="0" applyFont="1" applyFill="1" applyAlignment="1">
      <alignment horizontal="right" vertical="center"/>
    </xf>
    <xf numFmtId="0" fontId="33" fillId="33" borderId="3" xfId="0" applyFont="1" applyFill="1" applyBorder="1" applyAlignment="1">
      <alignment horizontal="right" vertical="center"/>
    </xf>
    <xf numFmtId="0" fontId="57" fillId="20" borderId="0" xfId="0" applyFont="1" applyFill="1" applyAlignment="1">
      <alignment vertical="center"/>
    </xf>
    <xf numFmtId="0" fontId="38" fillId="14" borderId="143" xfId="0" applyFont="1" applyFill="1" applyBorder="1" applyAlignment="1">
      <alignment horizontal="center" vertical="center"/>
    </xf>
    <xf numFmtId="0" fontId="38" fillId="14" borderId="536" xfId="0" applyFont="1" applyFill="1" applyBorder="1" applyAlignment="1">
      <alignment horizontal="center" vertical="center"/>
    </xf>
    <xf numFmtId="49" fontId="36" fillId="0" borderId="580" xfId="0" applyNumberFormat="1" applyFont="1" applyBorder="1" applyAlignment="1" applyProtection="1">
      <alignment horizontal="left" vertical="center"/>
      <protection locked="0"/>
    </xf>
    <xf numFmtId="49" fontId="36" fillId="0" borderId="522" xfId="0" applyNumberFormat="1" applyFont="1" applyBorder="1" applyAlignment="1" applyProtection="1">
      <alignment horizontal="left" vertical="center"/>
      <protection locked="0"/>
    </xf>
    <xf numFmtId="49" fontId="36" fillId="0" borderId="585" xfId="0" applyNumberFormat="1" applyFont="1" applyBorder="1" applyAlignment="1" applyProtection="1">
      <alignment horizontal="left" vertical="center"/>
      <protection locked="0"/>
    </xf>
    <xf numFmtId="42" fontId="36" fillId="0" borderId="586" xfId="0" applyNumberFormat="1" applyFont="1" applyBorder="1" applyAlignment="1" applyProtection="1">
      <alignment horizontal="right" vertical="center"/>
      <protection locked="0"/>
    </xf>
    <xf numFmtId="42" fontId="36" fillId="0" borderId="523" xfId="0" applyNumberFormat="1" applyFont="1" applyBorder="1" applyAlignment="1" applyProtection="1">
      <alignment horizontal="right" vertical="center"/>
      <protection locked="0"/>
    </xf>
    <xf numFmtId="49" fontId="36" fillId="0" borderId="207" xfId="0" applyNumberFormat="1" applyFont="1" applyBorder="1" applyAlignment="1" applyProtection="1">
      <alignment vertical="center"/>
      <protection locked="0"/>
    </xf>
    <xf numFmtId="49" fontId="36" fillId="0" borderId="210" xfId="0" applyNumberFormat="1" applyFont="1" applyBorder="1" applyAlignment="1" applyProtection="1">
      <alignment vertical="center"/>
      <protection locked="0"/>
    </xf>
    <xf numFmtId="49" fontId="36" fillId="0" borderId="295" xfId="0" applyNumberFormat="1" applyFont="1" applyBorder="1" applyAlignment="1" applyProtection="1">
      <alignment vertical="center"/>
      <protection locked="0"/>
    </xf>
    <xf numFmtId="42" fontId="36" fillId="0" borderId="296" xfId="0" applyNumberFormat="1" applyFont="1" applyBorder="1" applyAlignment="1" applyProtection="1">
      <alignment horizontal="right" vertical="center"/>
      <protection locked="0"/>
    </xf>
    <xf numFmtId="42" fontId="36" fillId="0" borderId="211" xfId="0" applyNumberFormat="1" applyFont="1" applyBorder="1" applyAlignment="1" applyProtection="1">
      <alignment horizontal="right" vertical="center"/>
      <protection locked="0"/>
    </xf>
    <xf numFmtId="0" fontId="17" fillId="33" borderId="0" xfId="0" applyFont="1" applyFill="1" applyAlignment="1">
      <alignment horizontal="center"/>
    </xf>
    <xf numFmtId="0" fontId="17" fillId="33" borderId="3" xfId="0" applyFont="1" applyFill="1" applyBorder="1" applyAlignment="1">
      <alignment horizontal="center"/>
    </xf>
    <xf numFmtId="0" fontId="36" fillId="0" borderId="277" xfId="0" applyFont="1" applyBorder="1" applyAlignment="1" applyProtection="1">
      <alignment vertical="center"/>
      <protection locked="0"/>
    </xf>
    <xf numFmtId="0" fontId="36" fillId="0" borderId="398" xfId="0" applyFont="1" applyBorder="1" applyAlignment="1" applyProtection="1">
      <alignment vertical="center"/>
      <protection locked="0"/>
    </xf>
    <xf numFmtId="0" fontId="36" fillId="33" borderId="546" xfId="0" applyFont="1" applyFill="1" applyBorder="1" applyAlignment="1">
      <alignment vertical="center"/>
    </xf>
    <xf numFmtId="0" fontId="36" fillId="33" borderId="408" xfId="0" applyFont="1" applyFill="1" applyBorder="1" applyAlignment="1">
      <alignment vertical="center"/>
    </xf>
    <xf numFmtId="0" fontId="36" fillId="0" borderId="274" xfId="0" applyFont="1" applyBorder="1" applyAlignment="1" applyProtection="1">
      <alignment vertical="center"/>
      <protection locked="0"/>
    </xf>
    <xf numFmtId="0" fontId="36" fillId="0" borderId="397" xfId="0" applyFont="1" applyBorder="1" applyAlignment="1" applyProtection="1">
      <alignment vertical="center"/>
      <protection locked="0"/>
    </xf>
    <xf numFmtId="0" fontId="36" fillId="33" borderId="417" xfId="0" applyFont="1" applyFill="1" applyBorder="1" applyAlignment="1">
      <alignment horizontal="left" vertical="center"/>
    </xf>
    <xf numFmtId="0" fontId="0" fillId="0" borderId="452" xfId="0" applyBorder="1" applyAlignment="1" applyProtection="1">
      <alignment horizontal="left" vertical="top" wrapText="1"/>
      <protection locked="0"/>
    </xf>
    <xf numFmtId="0" fontId="0" fillId="0" borderId="169" xfId="0" applyBorder="1" applyAlignment="1" applyProtection="1">
      <alignment horizontal="left" vertical="top" wrapText="1"/>
      <protection locked="0"/>
    </xf>
    <xf numFmtId="0" fontId="0" fillId="0" borderId="454" xfId="0" applyBorder="1" applyAlignment="1" applyProtection="1">
      <alignment horizontal="left" vertical="top" wrapText="1"/>
      <protection locked="0"/>
    </xf>
    <xf numFmtId="0" fontId="0" fillId="0" borderId="58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48" xfId="0" applyBorder="1" applyAlignment="1" applyProtection="1">
      <alignment horizontal="left" vertical="top" wrapText="1"/>
      <protection locked="0"/>
    </xf>
    <xf numFmtId="0" fontId="0" fillId="0" borderId="571" xfId="0" applyBorder="1" applyAlignment="1" applyProtection="1">
      <alignment horizontal="left" vertical="top" wrapText="1"/>
      <protection locked="0"/>
    </xf>
    <xf numFmtId="0" fontId="0" fillId="0" borderId="508" xfId="0" applyBorder="1" applyAlignment="1" applyProtection="1">
      <alignment horizontal="left" vertical="top" wrapText="1"/>
      <protection locked="0"/>
    </xf>
    <xf numFmtId="0" fontId="57" fillId="27" borderId="0" xfId="0" applyFont="1" applyFill="1" applyAlignment="1">
      <alignment vertical="center"/>
    </xf>
    <xf numFmtId="49" fontId="36" fillId="0" borderId="207" xfId="0" applyNumberFormat="1" applyFont="1" applyBorder="1" applyAlignment="1" applyProtection="1">
      <alignment horizontal="left" vertical="center"/>
      <protection locked="0"/>
    </xf>
    <xf numFmtId="49" fontId="36" fillId="0" borderId="210" xfId="0" applyNumberFormat="1" applyFont="1" applyBorder="1" applyAlignment="1" applyProtection="1">
      <alignment horizontal="left" vertical="center"/>
      <protection locked="0"/>
    </xf>
    <xf numFmtId="49" fontId="36" fillId="0" borderId="295" xfId="0" applyNumberFormat="1" applyFont="1" applyBorder="1" applyAlignment="1" applyProtection="1">
      <alignment horizontal="left" vertical="center"/>
      <protection locked="0"/>
    </xf>
    <xf numFmtId="49" fontId="36" fillId="0" borderId="299" xfId="0" applyNumberFormat="1" applyFont="1" applyBorder="1" applyAlignment="1" applyProtection="1">
      <alignment horizontal="left" vertical="center"/>
      <protection locked="0"/>
    </xf>
    <xf numFmtId="49" fontId="36" fillId="0" borderId="300" xfId="0" applyNumberFormat="1" applyFont="1" applyBorder="1" applyAlignment="1" applyProtection="1">
      <alignment horizontal="left" vertical="center"/>
      <protection locked="0"/>
    </xf>
    <xf numFmtId="49" fontId="36" fillId="0" borderId="301" xfId="0" applyNumberFormat="1" applyFont="1" applyBorder="1" applyAlignment="1" applyProtection="1">
      <alignment horizontal="left" vertical="center"/>
      <protection locked="0"/>
    </xf>
    <xf numFmtId="42" fontId="36" fillId="0" borderId="302" xfId="0" applyNumberFormat="1" applyFont="1" applyBorder="1" applyAlignment="1" applyProtection="1">
      <alignment horizontal="right" vertical="center"/>
      <protection locked="0"/>
    </xf>
    <xf numFmtId="42" fontId="36" fillId="0" borderId="303" xfId="0" applyNumberFormat="1" applyFont="1" applyBorder="1" applyAlignment="1" applyProtection="1">
      <alignment horizontal="right" vertical="center"/>
      <protection locked="0"/>
    </xf>
    <xf numFmtId="0" fontId="33" fillId="33" borderId="0" xfId="0" applyFont="1" applyFill="1" applyAlignment="1">
      <alignment horizontal="left" wrapText="1"/>
    </xf>
    <xf numFmtId="0" fontId="36" fillId="33" borderId="167" xfId="0" applyFont="1" applyFill="1" applyBorder="1" applyAlignment="1">
      <alignment horizontal="left" vertical="center"/>
    </xf>
    <xf numFmtId="0" fontId="38" fillId="33" borderId="18" xfId="0" applyFont="1" applyFill="1" applyBorder="1" applyAlignment="1">
      <alignment horizontal="right" vertical="center"/>
    </xf>
    <xf numFmtId="0" fontId="38" fillId="33" borderId="500" xfId="0" applyFont="1" applyFill="1" applyBorder="1" applyAlignment="1">
      <alignment horizontal="right" vertical="center"/>
    </xf>
    <xf numFmtId="0" fontId="38" fillId="33" borderId="0" xfId="0" applyFont="1" applyFill="1" applyAlignment="1">
      <alignment horizontal="left" vertical="center"/>
    </xf>
    <xf numFmtId="0" fontId="38" fillId="33" borderId="0" xfId="0" applyFont="1" applyFill="1" applyAlignment="1">
      <alignment horizontal="right" vertical="center"/>
    </xf>
    <xf numFmtId="0" fontId="38" fillId="33" borderId="3" xfId="0" applyFont="1" applyFill="1" applyBorder="1" applyAlignment="1">
      <alignment horizontal="right" vertical="center"/>
    </xf>
    <xf numFmtId="0" fontId="13" fillId="0" borderId="215" xfId="0" applyFont="1" applyBorder="1" applyAlignment="1" applyProtection="1">
      <alignment horizontal="left" vertical="top" wrapText="1"/>
      <protection locked="0"/>
    </xf>
    <xf numFmtId="0" fontId="13" fillId="0" borderId="320" xfId="0" applyFont="1" applyBorder="1" applyAlignment="1" applyProtection="1">
      <alignment horizontal="left" vertical="top" wrapText="1"/>
      <protection locked="0"/>
    </xf>
    <xf numFmtId="0" fontId="13" fillId="0" borderId="452" xfId="0" applyFont="1" applyBorder="1" applyAlignment="1" applyProtection="1">
      <alignment vertical="top" wrapText="1"/>
      <protection locked="0"/>
    </xf>
    <xf numFmtId="0" fontId="13" fillId="0" borderId="610" xfId="0" applyFont="1" applyBorder="1" applyAlignment="1" applyProtection="1">
      <alignment vertical="top" wrapText="1"/>
      <protection locked="0"/>
    </xf>
    <xf numFmtId="0" fontId="13" fillId="0" borderId="588" xfId="0" applyFont="1" applyBorder="1" applyAlignment="1" applyProtection="1">
      <alignment vertical="top" wrapText="1"/>
      <protection locked="0"/>
    </xf>
    <xf numFmtId="0" fontId="13" fillId="0" borderId="3" xfId="0" applyFont="1" applyBorder="1" applyAlignment="1" applyProtection="1">
      <alignment vertical="top" wrapText="1"/>
      <protection locked="0"/>
    </xf>
    <xf numFmtId="0" fontId="13" fillId="0" borderId="11" xfId="0" applyFont="1" applyBorder="1" applyAlignment="1" applyProtection="1">
      <alignment vertical="top" wrapText="1"/>
      <protection locked="0"/>
    </xf>
    <xf numFmtId="0" fontId="13" fillId="0" borderId="508" xfId="0" applyFont="1" applyBorder="1" applyAlignment="1" applyProtection="1">
      <alignment vertical="top" wrapText="1"/>
      <protection locked="0"/>
    </xf>
    <xf numFmtId="0" fontId="13" fillId="33" borderId="571" xfId="0" applyFont="1" applyFill="1" applyBorder="1"/>
    <xf numFmtId="0" fontId="57" fillId="33" borderId="0" xfId="0" applyFont="1" applyFill="1"/>
    <xf numFmtId="0" fontId="58" fillId="33" borderId="136" xfId="0" applyFont="1" applyFill="1" applyBorder="1"/>
    <xf numFmtId="0" fontId="58" fillId="33" borderId="137" xfId="0" applyFont="1" applyFill="1" applyBorder="1"/>
    <xf numFmtId="0" fontId="58" fillId="33" borderId="138" xfId="0" applyFont="1" applyFill="1" applyBorder="1"/>
    <xf numFmtId="0" fontId="58" fillId="33" borderId="180" xfId="0" applyFont="1" applyFill="1" applyBorder="1"/>
    <xf numFmtId="0" fontId="58" fillId="33" borderId="169" xfId="0" applyFont="1" applyFill="1" applyBorder="1"/>
    <xf numFmtId="0" fontId="58" fillId="33" borderId="183" xfId="0" applyFont="1" applyFill="1" applyBorder="1"/>
    <xf numFmtId="0" fontId="13" fillId="0" borderId="27" xfId="0" applyFont="1" applyBorder="1" applyProtection="1">
      <protection locked="0"/>
    </xf>
    <xf numFmtId="0" fontId="13" fillId="0" borderId="195" xfId="0" applyFont="1" applyBorder="1" applyProtection="1">
      <protection locked="0"/>
    </xf>
    <xf numFmtId="0" fontId="13" fillId="0" borderId="196" xfId="0" applyFont="1" applyBorder="1" applyProtection="1">
      <protection locked="0"/>
    </xf>
    <xf numFmtId="0" fontId="13" fillId="0" borderId="48" xfId="0" applyFont="1" applyBorder="1" applyProtection="1">
      <protection locked="0"/>
    </xf>
    <xf numFmtId="0" fontId="13" fillId="0" borderId="45" xfId="0" applyFont="1" applyBorder="1" applyProtection="1">
      <protection locked="0"/>
    </xf>
    <xf numFmtId="0" fontId="13" fillId="0" borderId="48" xfId="0" applyFont="1" applyBorder="1" applyAlignment="1" applyProtection="1">
      <alignment horizontal="left"/>
      <protection locked="0"/>
    </xf>
    <xf numFmtId="0" fontId="13" fillId="0" borderId="45" xfId="0" applyFont="1" applyBorder="1" applyAlignment="1" applyProtection="1">
      <alignment horizontal="left"/>
      <protection locked="0"/>
    </xf>
    <xf numFmtId="0" fontId="74" fillId="33" borderId="136" xfId="0" applyFont="1" applyFill="1" applyBorder="1"/>
    <xf numFmtId="0" fontId="74" fillId="33" borderId="137" xfId="0" applyFont="1" applyFill="1" applyBorder="1"/>
    <xf numFmtId="0" fontId="74" fillId="33" borderId="138" xfId="0" applyFont="1" applyFill="1" applyBorder="1"/>
    <xf numFmtId="0" fontId="13" fillId="6" borderId="195" xfId="0" applyFont="1" applyFill="1" applyBorder="1"/>
    <xf numFmtId="0" fontId="13" fillId="6" borderId="196" xfId="0" applyFont="1" applyFill="1" applyBorder="1"/>
    <xf numFmtId="0" fontId="13" fillId="6" borderId="6" xfId="0" applyFont="1" applyFill="1" applyBorder="1"/>
    <xf numFmtId="0" fontId="13" fillId="6" borderId="27" xfId="0" applyFont="1" applyFill="1" applyBorder="1"/>
    <xf numFmtId="0" fontId="12" fillId="6" borderId="6" xfId="0" applyFont="1" applyFill="1" applyBorder="1"/>
    <xf numFmtId="0" fontId="12" fillId="6" borderId="27" xfId="0" applyFont="1" applyFill="1" applyBorder="1"/>
    <xf numFmtId="0" fontId="88" fillId="33" borderId="29" xfId="0" applyFont="1" applyFill="1" applyBorder="1" applyAlignment="1">
      <alignment horizontal="center" wrapText="1"/>
    </xf>
    <xf numFmtId="0" fontId="88" fillId="33" borderId="29" xfId="0" applyFont="1" applyFill="1" applyBorder="1" applyAlignment="1">
      <alignment horizontal="center"/>
    </xf>
    <xf numFmtId="0" fontId="17" fillId="33" borderId="18" xfId="0" applyFont="1" applyFill="1" applyBorder="1" applyAlignment="1">
      <alignment horizontal="left" textRotation="90" wrapText="1"/>
    </xf>
    <xf numFmtId="0" fontId="17" fillId="33" borderId="161" xfId="0" applyFont="1" applyFill="1" applyBorder="1" applyAlignment="1">
      <alignment horizontal="left" textRotation="90" wrapText="1"/>
    </xf>
    <xf numFmtId="0" fontId="17" fillId="33" borderId="0" xfId="0" applyFont="1" applyFill="1" applyAlignment="1">
      <alignment horizontal="left" textRotation="90" wrapText="1"/>
    </xf>
    <xf numFmtId="0" fontId="17" fillId="33" borderId="18" xfId="0" applyFont="1" applyFill="1" applyBorder="1" applyAlignment="1">
      <alignment horizontal="left" textRotation="90"/>
    </xf>
    <xf numFmtId="0" fontId="2" fillId="33" borderId="0" xfId="0" applyFont="1" applyFill="1"/>
    <xf numFmtId="0" fontId="2" fillId="33" borderId="161" xfId="0" applyFont="1" applyFill="1" applyBorder="1"/>
    <xf numFmtId="0" fontId="13" fillId="18" borderId="50" xfId="0" applyFont="1" applyFill="1" applyBorder="1" applyAlignment="1">
      <alignment horizontal="left" vertical="top" wrapText="1"/>
    </xf>
    <xf numFmtId="0" fontId="13" fillId="18" borderId="51" xfId="0" applyFont="1" applyFill="1" applyBorder="1" applyAlignment="1">
      <alignment horizontal="left" vertical="top" wrapText="1"/>
    </xf>
    <xf numFmtId="0" fontId="17" fillId="33" borderId="18" xfId="0" applyFont="1" applyFill="1" applyBorder="1" applyAlignment="1">
      <alignment horizontal="center" textRotation="90"/>
    </xf>
    <xf numFmtId="0" fontId="17" fillId="33" borderId="0" xfId="0" applyFont="1" applyFill="1" applyAlignment="1">
      <alignment horizontal="center" textRotation="90"/>
    </xf>
    <xf numFmtId="0" fontId="13" fillId="0" borderId="15" xfId="0" applyFont="1" applyBorder="1" applyAlignment="1" applyProtection="1">
      <alignment horizontal="left" vertical="top" wrapText="1"/>
      <protection locked="0"/>
    </xf>
    <xf numFmtId="0" fontId="13" fillId="5" borderId="50" xfId="0" applyFont="1" applyFill="1" applyBorder="1" applyAlignment="1" applyProtection="1">
      <alignment horizontal="left" vertical="top" wrapText="1"/>
      <protection locked="0"/>
    </xf>
    <xf numFmtId="0" fontId="13" fillId="5" borderId="195" xfId="0" applyFont="1" applyFill="1" applyBorder="1" applyAlignment="1" applyProtection="1">
      <alignment horizontal="left" vertical="top" wrapText="1"/>
      <protection locked="0"/>
    </xf>
    <xf numFmtId="0" fontId="13" fillId="5" borderId="51" xfId="0" applyFont="1" applyFill="1" applyBorder="1" applyAlignment="1" applyProtection="1">
      <alignment horizontal="left" vertical="top" wrapText="1"/>
      <protection locked="0"/>
    </xf>
    <xf numFmtId="0" fontId="39" fillId="6" borderId="50" xfId="0" applyFont="1" applyFill="1" applyBorder="1" applyAlignment="1">
      <alignment vertical="center"/>
    </xf>
    <xf numFmtId="0" fontId="39" fillId="6" borderId="195" xfId="0" applyFont="1" applyFill="1" applyBorder="1" applyAlignment="1">
      <alignment vertical="center"/>
    </xf>
    <xf numFmtId="0" fontId="39" fillId="6" borderId="51" xfId="0" applyFont="1" applyFill="1" applyBorder="1" applyAlignment="1">
      <alignment vertical="center"/>
    </xf>
    <xf numFmtId="0" fontId="39" fillId="6" borderId="48" xfId="0" applyFont="1" applyFill="1" applyBorder="1" applyAlignment="1">
      <alignment horizontal="left" vertical="center" wrapText="1"/>
    </xf>
    <xf numFmtId="0" fontId="39" fillId="6" borderId="51" xfId="0" applyFont="1" applyFill="1" applyBorder="1" applyAlignment="1">
      <alignment horizontal="left" vertical="center" wrapText="1"/>
    </xf>
  </cellXfs>
  <cellStyles count="13">
    <cellStyle name="Bad" xfId="11" builtinId="27"/>
    <cellStyle name="Comma" xfId="12" builtinId="3"/>
    <cellStyle name="Currency" xfId="1" builtinId="4"/>
    <cellStyle name="Currency 4 5" xfId="6" xr:uid="{00000000-0005-0000-0000-000001000000}"/>
    <cellStyle name="Hyperlink" xfId="9" builtinId="8"/>
    <cellStyle name="Neutral" xfId="7" builtinId="28"/>
    <cellStyle name="Normal" xfId="0" builtinId="0"/>
    <cellStyle name="Normal 19" xfId="8" xr:uid="{00000000-0005-0000-0000-000005000000}"/>
    <cellStyle name="Normal 2" xfId="5" xr:uid="{00000000-0005-0000-0000-000006000000}"/>
    <cellStyle name="Normal 2 3" xfId="3" xr:uid="{00000000-0005-0000-0000-000007000000}"/>
    <cellStyle name="Normal 3 2" xfId="4" xr:uid="{00000000-0005-0000-0000-000008000000}"/>
    <cellStyle name="Normal 6" xfId="10" xr:uid="{00000000-0005-0000-0000-000009000000}"/>
    <cellStyle name="Percent" xfId="2" builtinId="5"/>
  </cellStyles>
  <dxfs count="103">
    <dxf>
      <font>
        <color rgb="FF006100"/>
      </font>
      <fill>
        <patternFill>
          <bgColor rgb="FFC6EFCE"/>
        </patternFill>
      </fill>
    </dxf>
    <dxf>
      <font>
        <color rgb="FF006100"/>
      </font>
      <fill>
        <patternFill>
          <bgColor rgb="FFC6EFCE"/>
        </patternFill>
      </fill>
    </dxf>
    <dxf>
      <font>
        <color rgb="FFFF0000"/>
      </font>
    </dxf>
    <dxf>
      <font>
        <color rgb="FF9C0006"/>
      </font>
      <fill>
        <patternFill>
          <bgColor rgb="FFFFC7CE"/>
        </patternFill>
      </fill>
    </dxf>
    <dxf>
      <font>
        <color rgb="FFFF0000"/>
      </font>
    </dxf>
    <dxf>
      <font>
        <color rgb="FF006100"/>
      </font>
      <fill>
        <patternFill>
          <bgColor rgb="FFC6EFCE"/>
        </patternFill>
      </fill>
    </dxf>
    <dxf>
      <font>
        <color rgb="FF9C0006"/>
      </font>
      <fill>
        <patternFill>
          <bgColor rgb="FFFFC7CE"/>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bgColor theme="0" tint="-0.34998626667073579"/>
        </patternFill>
      </fill>
    </dxf>
    <dxf>
      <fill>
        <patternFill patternType="solid">
          <bgColor rgb="FFFFFFCC"/>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auto="1"/>
      </font>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9C0006"/>
      </font>
      <fill>
        <patternFill>
          <bgColor rgb="FFFFC7CE"/>
        </patternFill>
      </fill>
    </dxf>
    <dxf>
      <fill>
        <patternFill>
          <bgColor theme="0" tint="-0.34998626667073579"/>
        </patternFill>
      </fill>
    </dxf>
    <dxf>
      <font>
        <color theme="0" tint="-0.24994659260841701"/>
      </font>
      <fill>
        <patternFill>
          <bgColor theme="0" tint="-0.24994659260841701"/>
        </patternFill>
      </fill>
      <border>
        <left/>
        <right/>
        <top/>
        <bottom/>
      </border>
    </dxf>
    <dxf>
      <font>
        <color theme="0" tint="-0.24994659260841701"/>
      </font>
      <fill>
        <patternFill>
          <bgColor theme="0" tint="-0.24994659260841701"/>
        </patternFill>
      </fill>
      <border>
        <left/>
        <right/>
        <top/>
        <bottom/>
      </border>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00000"/>
      </font>
      <fill>
        <patternFill>
          <bgColor rgb="FFFFCCCC"/>
        </patternFill>
      </fill>
    </dxf>
    <dxf>
      <font>
        <color rgb="FF003300"/>
      </font>
      <fill>
        <patternFill>
          <bgColor rgb="FFCCFFCC"/>
        </patternFill>
      </fill>
    </dxf>
    <dxf>
      <font>
        <b/>
        <i val="0"/>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0" indent="0" justifyLastLine="0" shrinkToFit="0" readingOrder="0"/>
      <border diagonalUp="0" diagonalDown="0">
        <left style="medium">
          <color indexed="64"/>
        </left>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medium">
          <color indexed="64"/>
        </left>
        <right/>
        <top style="medium">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0000"/>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0000"/>
        </patternFill>
      </fill>
      <alignment horizontal="center" vertical="bottom" textRotation="0" wrapText="1" indent="0" justifyLastLine="0" shrinkToFit="0" readingOrder="0"/>
      <border diagonalUp="0" diagonalDown="0" outline="0">
        <left style="thin">
          <color indexed="64"/>
        </left>
        <right style="thin">
          <color indexed="64"/>
        </right>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theme="3" tint="0.39994506668294322"/>
        </top>
        <bottom style="thin">
          <color theme="3" tint="0.39994506668294322"/>
        </bottom>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FCC"/>
        </patternFill>
      </fill>
      <alignment horizontal="center" vertical="bottom" textRotation="0" wrapText="0" indent="0" justifyLastLine="0" shrinkToFit="0" readingOrder="0"/>
      <border diagonalUp="0" diagonalDown="0">
        <left/>
        <right style="thin">
          <color indexed="64"/>
        </right>
        <top style="thin">
          <color theme="3" tint="0.39994506668294322"/>
        </top>
        <bottom style="thin">
          <color theme="3" tint="0.39994506668294322"/>
        </bottom>
      </border>
      <protection locked="1" hidden="0"/>
    </dxf>
    <dxf>
      <font>
        <b/>
        <i val="0"/>
        <strike val="0"/>
        <condense val="0"/>
        <extend val="0"/>
        <outline val="0"/>
        <shadow val="0"/>
        <u val="none"/>
        <vertAlign val="baseline"/>
        <sz val="10"/>
        <color auto="1"/>
        <name val="Calibri"/>
        <scheme val="minor"/>
      </font>
      <fill>
        <patternFill patternType="solid">
          <fgColor indexed="64"/>
          <bgColor theme="8" tint="0.79998168889431442"/>
        </patternFill>
      </fill>
      <alignment horizontal="center" vertical="bottom" textRotation="0" wrapText="1" indent="0" justifyLastLine="0" shrinkToFit="0" readingOrder="0"/>
      <border diagonalUp="0" diagonalDown="0" outline="0">
        <left/>
        <right style="thin">
          <color indexed="64"/>
        </right>
        <top style="thin">
          <color indexed="64"/>
        </top>
        <bottom style="thin">
          <color theme="3" tint="0.39994506668294322"/>
        </bottom>
      </border>
      <protection locked="1" hidden="0"/>
    </dxf>
    <dxf>
      <border outline="0">
        <left style="medium">
          <color indexed="64"/>
        </left>
        <right style="medium">
          <color indexed="64"/>
        </right>
        <bottom style="thin">
          <color theme="3" tint="0.39994506668294322"/>
        </bottom>
      </border>
    </dxf>
    <dxf>
      <protection locked="1" hidden="0"/>
    </dxf>
    <dxf>
      <border outline="0">
        <bottom style="thin">
          <color theme="3" tint="0.39994506668294322"/>
        </bottom>
      </border>
    </dxf>
    <dxf>
      <font>
        <b/>
        <strike val="0"/>
        <outline val="0"/>
        <shadow val="0"/>
        <u val="none"/>
        <vertAlign val="baseline"/>
        <sz val="10"/>
        <color auto="1"/>
        <name val="Calibri"/>
        <scheme val="minor"/>
      </font>
      <fill>
        <patternFill patternType="solid">
          <fgColor indexed="64"/>
          <bgColor theme="8" tint="0.79998168889431442"/>
        </patternFill>
      </fill>
      <alignment horizontal="center" textRotation="0" wrapText="1" indent="0" justifyLastLine="0" shrinkToFit="0" readingOrder="0"/>
      <protection locked="1" hidden="0"/>
    </dxf>
  </dxfs>
  <tableStyles count="0" defaultTableStyle="TableStyleMedium2" defaultPivotStyle="PivotStyleLight16"/>
  <colors>
    <mruColors>
      <color rgb="FFFFFFCC"/>
      <color rgb="FFCCFFCC"/>
      <color rgb="FF9C0006"/>
      <color rgb="FFFFC7CE"/>
      <color rgb="FF0000FF"/>
      <color rgb="FFFFCCCC"/>
      <color rgb="FF003300"/>
      <color rgb="FFFFEB9C"/>
      <color rgb="FFFFCC00"/>
      <color rgb="FF9C6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3</xdr:col>
      <xdr:colOff>228600</xdr:colOff>
      <xdr:row>20</xdr:row>
      <xdr:rowOff>180975</xdr:rowOff>
    </xdr:from>
    <xdr:to>
      <xdr:col>6</xdr:col>
      <xdr:colOff>190500</xdr:colOff>
      <xdr:row>24</xdr:row>
      <xdr:rowOff>57150</xdr:rowOff>
    </xdr:to>
    <xdr:sp macro="" textlink="">
      <xdr:nvSpPr>
        <xdr:cNvPr id="2" name="TextBox 1">
          <a:extLst>
            <a:ext uri="{FF2B5EF4-FFF2-40B4-BE49-F238E27FC236}">
              <a16:creationId xmlns:a16="http://schemas.microsoft.com/office/drawing/2014/main" id="{1BC0EFB3-E6D8-EC59-F07A-94C029331688}"/>
            </a:ext>
          </a:extLst>
        </xdr:cNvPr>
        <xdr:cNvSpPr txBox="1"/>
      </xdr:nvSpPr>
      <xdr:spPr>
        <a:xfrm>
          <a:off x="4324350" y="3990975"/>
          <a:ext cx="4076700" cy="638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Removal of "Other Low Income" as a Population Type requested by</a:t>
          </a:r>
          <a:r>
            <a:rPr lang="en-US" sz="1100" baseline="0"/>
            <a:t> Asset Management</a:t>
          </a:r>
        </a:p>
        <a:p>
          <a:r>
            <a:rPr lang="en-US" sz="1100" baseline="0"/>
            <a:t>[SH 2026.05.05]</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28575</xdr:colOff>
      <xdr:row>26</xdr:row>
      <xdr:rowOff>28572</xdr:rowOff>
    </xdr:from>
    <xdr:to>
      <xdr:col>24</xdr:col>
      <xdr:colOff>161925</xdr:colOff>
      <xdr:row>27</xdr:row>
      <xdr:rowOff>152399</xdr:rowOff>
    </xdr:to>
    <xdr:sp macro="" textlink="">
      <xdr:nvSpPr>
        <xdr:cNvPr id="3" name="Bent Arrow 2">
          <a:extLst>
            <a:ext uri="{FF2B5EF4-FFF2-40B4-BE49-F238E27FC236}">
              <a16:creationId xmlns:a16="http://schemas.microsoft.com/office/drawing/2014/main" id="{00000000-0008-0000-2200-000003000000}"/>
            </a:ext>
          </a:extLst>
        </xdr:cNvPr>
        <xdr:cNvSpPr/>
      </xdr:nvSpPr>
      <xdr:spPr>
        <a:xfrm flipH="1" flipV="1">
          <a:off x="7496175" y="7372347"/>
          <a:ext cx="371475" cy="314327"/>
        </a:xfrm>
        <a:prstGeom prst="bentArrow">
          <a:avLst/>
        </a:prstGeom>
        <a:solidFill>
          <a:sysClr val="window" lastClr="FFFFFF"/>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104774</xdr:colOff>
      <xdr:row>3</xdr:row>
      <xdr:rowOff>80962</xdr:rowOff>
    </xdr:from>
    <xdr:to>
      <xdr:col>3</xdr:col>
      <xdr:colOff>7581899</xdr:colOff>
      <xdr:row>7</xdr:row>
      <xdr:rowOff>95250</xdr:rowOff>
    </xdr:to>
    <xdr:sp macro="" textlink="">
      <xdr:nvSpPr>
        <xdr:cNvPr id="2" name="TextBox 1">
          <a:extLst>
            <a:ext uri="{FF2B5EF4-FFF2-40B4-BE49-F238E27FC236}">
              <a16:creationId xmlns:a16="http://schemas.microsoft.com/office/drawing/2014/main" id="{531BBCCD-135B-C7C7-EC3F-5E046C80A412}"/>
            </a:ext>
          </a:extLst>
        </xdr:cNvPr>
        <xdr:cNvSpPr txBox="1"/>
      </xdr:nvSpPr>
      <xdr:spPr>
        <a:xfrm>
          <a:off x="219074" y="500062"/>
          <a:ext cx="7991475" cy="67151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Use of</a:t>
          </a:r>
          <a:r>
            <a:rPr lang="en-US" sz="1100" b="1" baseline="0"/>
            <a:t> This Tab</a:t>
          </a:r>
          <a:endParaRPr lang="en-US" sz="1100" b="1"/>
        </a:p>
        <a:p>
          <a:r>
            <a:rPr lang="en-US" sz="1100"/>
            <a:t>This tab is intended to provide a</a:t>
          </a:r>
          <a:r>
            <a:rPr lang="en-US" sz="1100" baseline="0"/>
            <a:t> final check of the information entered on previous tabs - it is informational only, and is not used in an evaluative way.</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23</xdr:row>
      <xdr:rowOff>57150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62718" y="181770"/>
          <a:ext cx="6991352" cy="4256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t>Form 1: Project Summary</a:t>
          </a:r>
        </a:p>
        <a:p>
          <a:endParaRPr lang="en-US" sz="1100" b="1" u="sng"/>
        </a:p>
        <a:p>
          <a:r>
            <a:rPr lang="en-US" sz="1400" b="1" u="sng"/>
            <a:t>Definitions</a:t>
          </a:r>
        </a:p>
        <a:p>
          <a:r>
            <a:rPr lang="en-US" sz="1100" b="1" u="sng"/>
            <a:t>Site</a:t>
          </a:r>
          <a:endParaRPr lang="en-US" sz="1100" b="0" u="none" baseline="0"/>
        </a:p>
        <a:p>
          <a:r>
            <a:rPr lang="en-US" sz="1100" b="0" baseline="0"/>
            <a:t>The parcel(s) of land, unified under common ownership, which serve as the location of individual residential buildings or functionally-</a:t>
          </a:r>
          <a:r>
            <a:rPr lang="en-US" sz="1100" b="0" baseline="0">
              <a:solidFill>
                <a:schemeClr val="dk1"/>
              </a:solidFill>
              <a:effectLst/>
              <a:latin typeface="+mn-lt"/>
              <a:ea typeface="+mn-ea"/>
              <a:cs typeface="+mn-cs"/>
            </a:rPr>
            <a:t>related </a:t>
          </a:r>
          <a:r>
            <a:rPr lang="en-US" sz="1100" b="0" baseline="0"/>
            <a:t>groups of buildings. A site may equate to a single tax parcel or may be multiple </a:t>
          </a:r>
          <a:r>
            <a:rPr lang="en-US" sz="1100" b="0" i="1" baseline="0"/>
            <a:t>contiguous</a:t>
          </a:r>
          <a:r>
            <a:rPr lang="en-US" sz="1100" b="0" baseline="0"/>
            <a:t> tax parcels. </a:t>
          </a:r>
          <a:r>
            <a:rPr lang="en-US" sz="1100" b="0" baseline="0">
              <a:solidFill>
                <a:schemeClr val="dk1"/>
              </a:solidFill>
              <a:effectLst/>
              <a:latin typeface="+mn-lt"/>
              <a:ea typeface="+mn-ea"/>
              <a:cs typeface="+mn-cs"/>
            </a:rPr>
            <a:t>Properties that are across the street from each other are considered contiguous.  </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Multi-Site project</a:t>
          </a:r>
        </a:p>
        <a:p>
          <a:r>
            <a:rPr lang="en-US" sz="1100" b="0" u="none" baseline="0">
              <a:solidFill>
                <a:schemeClr val="dk1"/>
              </a:solidFill>
              <a:effectLst/>
              <a:latin typeface="+mn-lt"/>
              <a:ea typeface="+mn-ea"/>
              <a:cs typeface="+mn-cs"/>
            </a:rPr>
            <a:t>A project </a:t>
          </a:r>
          <a:r>
            <a:rPr lang="en-US" sz="1100" b="0" baseline="0"/>
            <a:t>consisting of buildings that are located in two or more locations that are </a:t>
          </a:r>
          <a:r>
            <a:rPr lang="en-US" sz="1100" b="1" i="1" u="sng" baseline="0"/>
            <a:t>not</a:t>
          </a:r>
          <a:r>
            <a:rPr lang="en-US" sz="1100" b="0" baseline="0"/>
            <a:t> contiguous. For the pursposes of this Application, a project that consists of a group of </a:t>
          </a:r>
          <a:r>
            <a:rPr lang="en-US" sz="1100" b="0" i="1" baseline="0"/>
            <a:t>single family homes </a:t>
          </a:r>
          <a:r>
            <a:rPr lang="en-US" sz="1100" b="0" baseline="0"/>
            <a:t>on non-contiguous sites within a single municipality (e.g.,  within the City of Walla Walla) that operate with a project-wide budget is not considered a multi-site project. This type of project is considered a single site project with multiple buildings.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Redevelopment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New construction on</a:t>
          </a:r>
          <a:r>
            <a:rPr lang="en-US" sz="1100" baseline="0">
              <a:solidFill>
                <a:schemeClr val="dk1"/>
              </a:solidFill>
              <a:effectLst/>
              <a:latin typeface="+mn-lt"/>
              <a:ea typeface="+mn-ea"/>
              <a:cs typeface="+mn-cs"/>
            </a:rPr>
            <a:t> a site</a:t>
          </a:r>
          <a:r>
            <a:rPr lang="en-US" sz="1100">
              <a:solidFill>
                <a:schemeClr val="dk1"/>
              </a:solidFill>
              <a:effectLst/>
              <a:latin typeface="+mn-lt"/>
              <a:ea typeface="+mn-ea"/>
              <a:cs typeface="+mn-cs"/>
            </a:rPr>
            <a:t>, usually preceded</a:t>
          </a:r>
          <a:r>
            <a:rPr lang="en-US" sz="1100" baseline="0">
              <a:solidFill>
                <a:schemeClr val="dk1"/>
              </a:solidFill>
              <a:effectLst/>
              <a:latin typeface="+mn-lt"/>
              <a:ea typeface="+mn-ea"/>
              <a:cs typeface="+mn-cs"/>
            </a:rPr>
            <a:t> by partial or complete demolition of existing structures, with the purpose of providing replacement structures with an intended use similar to those they are replacing. Ideally, this would result in a 1:1 replacement of any previously or currently-existing housing units.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Adaptive</a:t>
          </a:r>
          <a:r>
            <a:rPr lang="en-US" sz="1100" b="1" u="sng" baseline="0">
              <a:solidFill>
                <a:schemeClr val="dk1"/>
              </a:solidFill>
              <a:effectLst/>
              <a:latin typeface="+mn-lt"/>
              <a:ea typeface="+mn-ea"/>
              <a:cs typeface="+mn-cs"/>
            </a:rPr>
            <a:t> Reuse</a:t>
          </a:r>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alteration of an existing site or building to provide housing, when the previous purpose of the site or building was something other than housing. The conversion of a hospital into apartments is an example.</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41</xdr:row>
      <xdr:rowOff>19050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62718" y="181770"/>
          <a:ext cx="6991352" cy="76477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2A: Building</a:t>
          </a:r>
          <a:r>
            <a:rPr lang="en-US" sz="1400" b="1" i="0" baseline="0">
              <a:solidFill>
                <a:schemeClr val="dk1"/>
              </a:solidFill>
              <a:effectLst/>
              <a:latin typeface="+mn-lt"/>
              <a:ea typeface="+mn-ea"/>
              <a:cs typeface="+mn-cs"/>
            </a:rPr>
            <a:t> </a:t>
          </a:r>
          <a:r>
            <a:rPr lang="en-US" sz="1400" b="1" i="0">
              <a:solidFill>
                <a:schemeClr val="dk1"/>
              </a:solidFill>
              <a:effectLst/>
              <a:latin typeface="+mn-lt"/>
              <a:ea typeface="+mn-ea"/>
              <a:cs typeface="+mn-cs"/>
            </a:rPr>
            <a:t>Information</a:t>
          </a:r>
          <a:endParaRPr lang="en-US" sz="1800">
            <a:effectLst/>
          </a:endParaRPr>
        </a:p>
        <a:p>
          <a:r>
            <a:rPr lang="en-US" sz="1400" b="1" u="sng">
              <a:solidFill>
                <a:schemeClr val="dk1"/>
              </a:solidFill>
              <a:effectLst/>
              <a:latin typeface="+mn-lt"/>
              <a:ea typeface="+mn-ea"/>
              <a:cs typeface="+mn-cs"/>
            </a:rPr>
            <a:t>Definitions</a:t>
          </a:r>
          <a:endParaRPr lang="en-US" sz="3600">
            <a:effectLst/>
          </a:endParaRPr>
        </a:p>
        <a:p>
          <a:pPr lvl="0"/>
          <a:r>
            <a:rPr lang="en-US" sz="1100" b="1" u="sng">
              <a:solidFill>
                <a:schemeClr val="dk1"/>
              </a:solidFill>
              <a:effectLst/>
              <a:latin typeface="+mn-lt"/>
              <a:ea typeface="+mn-ea"/>
              <a:cs typeface="+mn-cs"/>
            </a:rPr>
            <a:t>Bed</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A sleeping space provided to a single individual. All food preparation</a:t>
          </a:r>
          <a:r>
            <a:rPr lang="en-US" sz="1100" baseline="0">
              <a:solidFill>
                <a:schemeClr val="dk1"/>
              </a:solidFill>
              <a:effectLst/>
              <a:latin typeface="+mn-lt"/>
              <a:ea typeface="+mn-ea"/>
              <a:cs typeface="+mn-cs"/>
            </a:rPr>
            <a:t> and sanitary facilities are shared. </a:t>
          </a:r>
          <a:r>
            <a:rPr lang="en-US" sz="1100">
              <a:solidFill>
                <a:schemeClr val="dk1"/>
              </a:solidFill>
              <a:effectLst/>
              <a:latin typeface="+mn-lt"/>
              <a:ea typeface="+mn-ea"/>
              <a:cs typeface="+mn-cs"/>
            </a:rPr>
            <a:t> </a:t>
          </a:r>
          <a:endParaRPr lang="en-US" sz="2800">
            <a:effectLst/>
          </a:endParaRPr>
        </a:p>
        <a:p>
          <a:pPr lvl="0"/>
          <a:endParaRPr lang="en-US" sz="1100" b="1" u="sng" baseline="0">
            <a:solidFill>
              <a:schemeClr val="dk1"/>
            </a:solidFill>
            <a:effectLst/>
            <a:latin typeface="+mn-lt"/>
            <a:ea typeface="+mn-ea"/>
            <a:cs typeface="+mn-cs"/>
          </a:endParaRPr>
        </a:p>
        <a:p>
          <a:pPr lvl="0"/>
          <a:r>
            <a:rPr lang="en-US" sz="1100" b="1" u="sng" baseline="0">
              <a:solidFill>
                <a:schemeClr val="dk1"/>
              </a:solidFill>
              <a:effectLst/>
              <a:latin typeface="+mn-lt"/>
              <a:ea typeface="+mn-ea"/>
              <a:cs typeface="+mn-cs"/>
            </a:rPr>
            <a:t>SRO</a:t>
          </a:r>
          <a:endParaRPr lang="en-US" sz="1100" baseline="0">
            <a:solidFill>
              <a:schemeClr val="dk1"/>
            </a:solidFill>
            <a:effectLst/>
            <a:latin typeface="+mn-lt"/>
            <a:ea typeface="+mn-ea"/>
            <a:cs typeface="+mn-cs"/>
          </a:endParaRPr>
        </a:p>
        <a:p>
          <a:pPr lvl="0"/>
          <a:r>
            <a:rPr lang="en-US" sz="1100">
              <a:solidFill>
                <a:schemeClr val="dk1"/>
              </a:solidFill>
              <a:effectLst/>
              <a:latin typeface="+mn-lt"/>
              <a:ea typeface="+mn-ea"/>
              <a:cs typeface="+mn-cs"/>
            </a:rPr>
            <a:t>A single-room unit which includes permanent provisions for living, eating and either sanitation or kitchen facilities </a:t>
          </a:r>
          <a:r>
            <a:rPr lang="en-US" sz="1100" b="1" i="1">
              <a:solidFill>
                <a:schemeClr val="dk1"/>
              </a:solidFill>
              <a:effectLst/>
              <a:latin typeface="+mn-lt"/>
              <a:ea typeface="+mn-ea"/>
              <a:cs typeface="+mn-cs"/>
            </a:rPr>
            <a:t>but not both</a:t>
          </a:r>
          <a:r>
            <a:rPr lang="en-US" sz="1100">
              <a:solidFill>
                <a:schemeClr val="dk1"/>
              </a:solidFill>
              <a:effectLst/>
              <a:latin typeface="+mn-lt"/>
              <a:ea typeface="+mn-ea"/>
              <a:cs typeface="+mn-cs"/>
            </a:rPr>
            <a:t>.</a:t>
          </a:r>
          <a:endParaRPr lang="en-US" sz="2800">
            <a:effectLst/>
          </a:endParaRPr>
        </a:p>
        <a:p>
          <a:pPr lvl="0"/>
          <a:endParaRPr lang="en-US" sz="1100" b="1" u="sng" baseline="0">
            <a:solidFill>
              <a:schemeClr val="dk1"/>
            </a:solidFill>
            <a:effectLst/>
            <a:latin typeface="+mn-lt"/>
            <a:ea typeface="+mn-ea"/>
            <a:cs typeface="+mn-cs"/>
          </a:endParaRPr>
        </a:p>
        <a:p>
          <a:pPr lvl="0"/>
          <a:r>
            <a:rPr lang="en-US" sz="1100" b="1" u="sng" baseline="0">
              <a:solidFill>
                <a:schemeClr val="dk1"/>
              </a:solidFill>
              <a:effectLst/>
              <a:latin typeface="+mn-lt"/>
              <a:ea typeface="+mn-ea"/>
              <a:cs typeface="+mn-cs"/>
            </a:rPr>
            <a:t>Unit, Studio</a:t>
          </a:r>
          <a:endParaRPr lang="en-US" sz="1100" baseline="0">
            <a:solidFill>
              <a:schemeClr val="dk1"/>
            </a:solidFill>
            <a:effectLst/>
            <a:latin typeface="+mn-lt"/>
            <a:ea typeface="+mn-ea"/>
            <a:cs typeface="+mn-cs"/>
          </a:endParaRPr>
        </a:p>
        <a:p>
          <a:pPr lvl="0"/>
          <a:r>
            <a:rPr lang="en-US" sz="1100">
              <a:solidFill>
                <a:schemeClr val="dk1"/>
              </a:solidFill>
              <a:effectLst/>
              <a:latin typeface="+mn-lt"/>
              <a:ea typeface="+mn-ea"/>
              <a:cs typeface="+mn-cs"/>
            </a:rPr>
            <a:t>A single-room unit which includes </a:t>
          </a:r>
          <a:r>
            <a:rPr lang="en-US" sz="1100" baseline="0">
              <a:solidFill>
                <a:schemeClr val="dk1"/>
              </a:solidFill>
              <a:effectLst/>
              <a:latin typeface="+mn-lt"/>
              <a:ea typeface="+mn-ea"/>
              <a:cs typeface="+mn-cs"/>
            </a:rPr>
            <a:t>permanent food preparation </a:t>
          </a:r>
          <a:r>
            <a:rPr lang="en-US" sz="1100" i="1" baseline="0">
              <a:solidFill>
                <a:schemeClr val="dk1"/>
              </a:solidFill>
              <a:effectLst/>
              <a:latin typeface="+mn-lt"/>
              <a:ea typeface="+mn-ea"/>
              <a:cs typeface="+mn-cs"/>
            </a:rPr>
            <a:t>and</a:t>
          </a:r>
          <a:r>
            <a:rPr lang="en-US" sz="1100" baseline="0">
              <a:solidFill>
                <a:schemeClr val="dk1"/>
              </a:solidFill>
              <a:effectLst/>
              <a:latin typeface="+mn-lt"/>
              <a:ea typeface="+mn-ea"/>
              <a:cs typeface="+mn-cs"/>
            </a:rPr>
            <a:t> sanitation facilities.</a:t>
          </a:r>
          <a:endParaRPr lang="en-US" sz="2800">
            <a:effectLst/>
          </a:endParaRPr>
        </a:p>
        <a:p>
          <a:pPr lvl="0" eaLnBrk="1" fontAlgn="auto" latinLnBrk="0" hangingPunct="1"/>
          <a:endParaRPr lang="en-US" sz="1100" b="1" u="sng">
            <a:solidFill>
              <a:schemeClr val="dk1"/>
            </a:solidFill>
            <a:effectLst/>
            <a:latin typeface="+mn-lt"/>
            <a:ea typeface="+mn-ea"/>
            <a:cs typeface="+mn-cs"/>
          </a:endParaRPr>
        </a:p>
        <a:p>
          <a:pPr lvl="0" eaLnBrk="1" fontAlgn="auto" latinLnBrk="0" hangingPunct="1"/>
          <a:r>
            <a:rPr lang="en-US" sz="1100" b="1" u="sng">
              <a:solidFill>
                <a:schemeClr val="dk1"/>
              </a:solidFill>
              <a:effectLst/>
              <a:latin typeface="+mn-lt"/>
              <a:ea typeface="+mn-ea"/>
              <a:cs typeface="+mn-cs"/>
            </a:rPr>
            <a:t>Unit, 1BR -5+BR</a:t>
          </a:r>
          <a:endParaRPr lang="en-US" sz="1100">
            <a:solidFill>
              <a:schemeClr val="dk1"/>
            </a:solidFill>
            <a:effectLst/>
            <a:latin typeface="+mn-lt"/>
            <a:ea typeface="+mn-ea"/>
            <a:cs typeface="+mn-cs"/>
          </a:endParaRPr>
        </a:p>
        <a:p>
          <a:pPr lvl="0" eaLnBrk="1" fontAlgn="auto" latinLnBrk="0" hangingPunct="1"/>
          <a:r>
            <a:rPr lang="en-US" sz="1100">
              <a:solidFill>
                <a:schemeClr val="dk1"/>
              </a:solidFill>
              <a:effectLst/>
              <a:latin typeface="+mn-lt"/>
              <a:ea typeface="+mn-ea"/>
              <a:cs typeface="+mn-cs"/>
            </a:rPr>
            <a:t>Residential living quarters that are separate</a:t>
          </a:r>
          <a:r>
            <a:rPr lang="en-US" sz="1100" baseline="0">
              <a:solidFill>
                <a:schemeClr val="dk1"/>
              </a:solidFill>
              <a:effectLst/>
              <a:latin typeface="+mn-lt"/>
              <a:ea typeface="+mn-ea"/>
              <a:cs typeface="+mn-cs"/>
            </a:rPr>
            <a:t> and distinct from each other and which contain complete and separate kitchen and restroom facilities in each unit.  </a:t>
          </a:r>
        </a:p>
        <a:p>
          <a:pPr lvl="0" eaLnBrk="1" fontAlgn="auto" latinLnBrk="0" hangingPunct="1"/>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Common Area</a:t>
          </a:r>
          <a:r>
            <a:rPr lang="en-US" sz="1100" b="1" u="sng" baseline="0">
              <a:solidFill>
                <a:schemeClr val="dk1"/>
              </a:solidFill>
              <a:effectLst/>
              <a:latin typeface="+mn-lt"/>
              <a:ea typeface="+mn-ea"/>
              <a:cs typeface="+mn-cs"/>
            </a:rPr>
            <a:t> </a:t>
          </a:r>
          <a:r>
            <a:rPr lang="en-US" sz="1100" b="1" u="sng">
              <a:solidFill>
                <a:schemeClr val="dk1"/>
              </a:solidFill>
              <a:effectLst/>
              <a:latin typeface="+mn-lt"/>
              <a:ea typeface="+mn-ea"/>
              <a:cs typeface="+mn-cs"/>
            </a:rPr>
            <a:t>Unit</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Unit in a project that is occupied by resident managers or maintenance personnel, or used for the Project's business offices or security personnel, to the extent such use is reasonably required for the Project. A Common Area Unit is not a Housing Unit.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endParaRPr>
        </a:p>
        <a:p>
          <a:pPr lvl="0"/>
          <a:r>
            <a:rPr lang="en-US" sz="1100" b="1" u="sng">
              <a:solidFill>
                <a:schemeClr val="dk1"/>
              </a:solidFill>
              <a:effectLst/>
              <a:latin typeface="+mn-lt"/>
              <a:ea typeface="+mn-ea"/>
              <a:cs typeface="+mn-cs"/>
            </a:rPr>
            <a:t>Units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Residential living quarters that are separate</a:t>
          </a:r>
          <a:r>
            <a:rPr lang="en-US" sz="1100" baseline="0">
              <a:solidFill>
                <a:schemeClr val="dk1"/>
              </a:solidFill>
              <a:effectLst/>
              <a:latin typeface="+mn-lt"/>
              <a:ea typeface="+mn-ea"/>
              <a:cs typeface="+mn-cs"/>
            </a:rPr>
            <a:t> and distinct from each other and which typically contain complete and separate kitchen and restroom facilities in each unit.  </a:t>
          </a:r>
          <a:endParaRPr lang="en-US" sz="2800">
            <a:effectLst/>
          </a:endParaRPr>
        </a:p>
        <a:p>
          <a:pPr lvl="0"/>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Buildings</a:t>
          </a: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The physical structures on</a:t>
          </a:r>
          <a:r>
            <a:rPr lang="en-US" sz="1100" b="0" baseline="0">
              <a:solidFill>
                <a:schemeClr val="dk1"/>
              </a:solidFill>
              <a:effectLst/>
              <a:latin typeface="+mn-lt"/>
              <a:ea typeface="+mn-ea"/>
              <a:cs typeface="+mn-cs"/>
            </a:rPr>
            <a:t> a site included as part of this Application. This primarily includes residential structures, but may also include community buildings that serve the residents of the project.</a:t>
          </a:r>
          <a:endParaRPr lang="en-US" sz="2800">
            <a:effectLst/>
          </a:endParaRPr>
        </a:p>
        <a:p>
          <a:endParaRPr lang="en-US" sz="1100" baseline="0">
            <a:solidFill>
              <a:srgbClr val="FF66CC"/>
            </a:solidFill>
            <a:effectLst/>
            <a:latin typeface="+mn-lt"/>
            <a:ea typeface="+mn-ea"/>
            <a:cs typeface="+mn-cs"/>
          </a:endParaRPr>
        </a:p>
        <a:p>
          <a:endParaRPr lang="en-US" sz="11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2B: Square Footage Details</a:t>
          </a:r>
          <a:endParaRPr lang="en-US" sz="1400">
            <a:effectLst/>
          </a:endParaRPr>
        </a:p>
        <a:p>
          <a:pPr eaLnBrk="1" fontAlgn="auto" latinLnBrk="0" hangingPunct="1"/>
          <a:r>
            <a:rPr lang="en-US" sz="1100" b="1" u="sng">
              <a:solidFill>
                <a:schemeClr val="dk1"/>
              </a:solidFill>
              <a:effectLst/>
              <a:latin typeface="+mn-lt"/>
              <a:ea typeface="+mn-ea"/>
              <a:cs typeface="+mn-cs"/>
            </a:rPr>
            <a:t>Residential gross square footage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to be measured from the outside face of the exterior wall of the structure and/or the centerline of party walls between Residential and Non-Residential spaces. Everything within the building envelope should be included in the calculation, including unheated mechanical space, common area, circulation area and structured parking. </a:t>
          </a:r>
        </a:p>
        <a:p>
          <a:pPr eaLnBrk="1" fontAlgn="auto" latinLnBrk="0" hangingPunct="1"/>
          <a:endParaRPr lang="en-US">
            <a:effectLst/>
          </a:endParaRPr>
        </a:p>
        <a:p>
          <a:pPr eaLnBrk="1" fontAlgn="auto" latinLnBrk="0" hangingPunct="1"/>
          <a:r>
            <a:rPr lang="en-US" sz="1100">
              <a:solidFill>
                <a:schemeClr val="dk1"/>
              </a:solidFill>
              <a:effectLst/>
              <a:latin typeface="+mn-lt"/>
              <a:ea typeface="+mn-ea"/>
              <a:cs typeface="+mn-cs"/>
            </a:rPr>
            <a:t>Anything outside of the building envelope such as balconies, roof top decks, carports, and surface parking is to be excluded. Commercial spaces to be owned under a separate legal entity and whose costs are not reflected in the Residential Project Budget may not be included in the Residential Gross Square Footage. Space that is shared between a Residential Project Condominium and other condominiums in a building may be included on a pro rata basis and measured to the centerline of the party walls.</a:t>
          </a:r>
          <a:endParaRPr lang="en-US">
            <a:effectLst/>
          </a:endParaRPr>
        </a:p>
        <a:p>
          <a:endParaRPr lang="en-US" sz="1100" baseline="0">
            <a:solidFill>
              <a:srgbClr val="FF66CC"/>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162718</xdr:colOff>
      <xdr:row>0</xdr:row>
      <xdr:rowOff>181769</xdr:rowOff>
    </xdr:from>
    <xdr:to>
      <xdr:col>11</xdr:col>
      <xdr:colOff>448470</xdr:colOff>
      <xdr:row>33</xdr:row>
      <xdr:rowOff>142874</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2718" y="181769"/>
          <a:ext cx="6991352" cy="62476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3:</a:t>
          </a:r>
          <a:r>
            <a:rPr lang="en-US" sz="1400" b="1" i="0" baseline="0">
              <a:solidFill>
                <a:schemeClr val="dk1"/>
              </a:solidFill>
              <a:effectLst/>
              <a:latin typeface="+mn-lt"/>
              <a:ea typeface="+mn-ea"/>
              <a:cs typeface="+mn-cs"/>
            </a:rPr>
            <a:t> Populations to be Served</a:t>
          </a:r>
          <a:endParaRPr lang="en-US" sz="1400">
            <a:effectLst/>
          </a:endParaRPr>
        </a:p>
        <a:p>
          <a:pPr eaLnBrk="1" fontAlgn="auto" latinLnBrk="0" hangingPunct="1"/>
          <a:r>
            <a:rPr lang="en-US" sz="1100" b="0">
              <a:solidFill>
                <a:schemeClr val="dk1"/>
              </a:solidFill>
              <a:effectLst/>
              <a:latin typeface="+mn-lt"/>
              <a:ea typeface="+mn-ea"/>
              <a:cs typeface="+mn-cs"/>
            </a:rPr>
            <a:t>Please select the </a:t>
          </a:r>
          <a:r>
            <a:rPr lang="en-US" sz="1100" b="1" u="sng">
              <a:solidFill>
                <a:schemeClr val="dk1"/>
              </a:solidFill>
              <a:effectLst/>
              <a:latin typeface="+mn-lt"/>
              <a:ea typeface="+mn-ea"/>
              <a:cs typeface="+mn-cs"/>
            </a:rPr>
            <a:t>primary target population</a:t>
          </a:r>
          <a:r>
            <a:rPr lang="en-US" sz="1100" b="0">
              <a:solidFill>
                <a:schemeClr val="dk1"/>
              </a:solidFill>
              <a:effectLst/>
              <a:latin typeface="+mn-lt"/>
              <a:ea typeface="+mn-ea"/>
              <a:cs typeface="+mn-cs"/>
            </a:rPr>
            <a:t> for</a:t>
          </a:r>
          <a:r>
            <a:rPr lang="en-US" sz="1100" b="0" baseline="0">
              <a:solidFill>
                <a:schemeClr val="dk1"/>
              </a:solidFill>
              <a:effectLst/>
              <a:latin typeface="+mn-lt"/>
              <a:ea typeface="+mn-ea"/>
              <a:cs typeface="+mn-cs"/>
            </a:rPr>
            <a:t> each unit or group of units</a:t>
          </a:r>
          <a:r>
            <a:rPr lang="en-US" sz="1100" b="0">
              <a:solidFill>
                <a:schemeClr val="dk1"/>
              </a:solidFill>
              <a:effectLst/>
              <a:latin typeface="+mn-lt"/>
              <a:ea typeface="+mn-ea"/>
              <a:cs typeface="+mn-cs"/>
            </a:rPr>
            <a:t>. The total</a:t>
          </a:r>
          <a:r>
            <a:rPr lang="en-US" sz="1100" b="0" baseline="0">
              <a:solidFill>
                <a:schemeClr val="dk1"/>
              </a:solidFill>
              <a:effectLst/>
              <a:latin typeface="+mn-lt"/>
              <a:ea typeface="+mn-ea"/>
              <a:cs typeface="+mn-cs"/>
            </a:rPr>
            <a:t> number of Units /Beds reported should match the Total Low Income reported on Form 2A.</a:t>
          </a:r>
          <a:endParaRPr lang="en-US" sz="1400">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If a unit/group of units has the</a:t>
          </a:r>
          <a:r>
            <a:rPr lang="en-US" sz="1100" b="0" baseline="0">
              <a:solidFill>
                <a:schemeClr val="dk1"/>
              </a:solidFill>
              <a:effectLst/>
              <a:latin typeface="+mn-lt"/>
              <a:ea typeface="+mn-ea"/>
              <a:cs typeface="+mn-cs"/>
            </a:rPr>
            <a:t> potential to be targeted to more than one Population Type (e.g., Seniors and/or Veterans), select </a:t>
          </a:r>
          <a:r>
            <a:rPr lang="en-US" sz="1100" b="1" baseline="0">
              <a:solidFill>
                <a:schemeClr val="dk1"/>
              </a:solidFill>
              <a:effectLst/>
              <a:latin typeface="+mn-lt"/>
              <a:ea typeface="+mn-ea"/>
              <a:cs typeface="+mn-cs"/>
            </a:rPr>
            <a:t>General</a:t>
          </a:r>
          <a:r>
            <a:rPr lang="en-US" sz="1100" b="0" baseline="0">
              <a:solidFill>
                <a:schemeClr val="dk1"/>
              </a:solidFill>
              <a:effectLst/>
              <a:latin typeface="+mn-lt"/>
              <a:ea typeface="+mn-ea"/>
              <a:cs typeface="+mn-cs"/>
            </a:rPr>
            <a:t> and describe in the Notes field provided. If the unit/group of units is to be targeted to more than one Population Type that is considered to qualify as "Special Needs" (e.g., for units targeted to clients who are Intellectually/Developmentally Disabled </a:t>
          </a:r>
          <a:r>
            <a:rPr lang="en-US" sz="1100" b="1" i="1" baseline="0">
              <a:solidFill>
                <a:schemeClr val="dk1"/>
              </a:solidFill>
              <a:effectLst/>
              <a:latin typeface="+mn-lt"/>
              <a:ea typeface="+mn-ea"/>
              <a:cs typeface="+mn-cs"/>
            </a:rPr>
            <a:t>OR</a:t>
          </a:r>
          <a:r>
            <a:rPr lang="en-US" sz="1100" b="0" baseline="0">
              <a:solidFill>
                <a:schemeClr val="dk1"/>
              </a:solidFill>
              <a:effectLst/>
              <a:latin typeface="+mn-lt"/>
              <a:ea typeface="+mn-ea"/>
              <a:cs typeface="+mn-cs"/>
            </a:rPr>
            <a:t> are Physically Disabled), select </a:t>
          </a:r>
          <a:r>
            <a:rPr lang="en-US" sz="1100" b="1" baseline="0">
              <a:solidFill>
                <a:schemeClr val="dk1"/>
              </a:solidFill>
              <a:effectLst/>
              <a:latin typeface="+mn-lt"/>
              <a:ea typeface="+mn-ea"/>
              <a:cs typeface="+mn-cs"/>
            </a:rPr>
            <a:t>Other Special Needs</a:t>
          </a:r>
          <a:r>
            <a:rPr lang="en-US" sz="1100" b="0" baseline="0">
              <a:solidFill>
                <a:schemeClr val="dk1"/>
              </a:solidFill>
              <a:effectLst/>
              <a:latin typeface="+mn-lt"/>
              <a:ea typeface="+mn-ea"/>
              <a:cs typeface="+mn-cs"/>
            </a:rPr>
            <a:t> and describe in the Notes field. If a unit/group of units is to be targeted to a population that has multiple co-occurring conditions that would qualify as "Special Needs" (e.g. Intellectually/Developmentally Disabled </a:t>
          </a:r>
          <a:r>
            <a:rPr lang="en-US" sz="1100" b="1" i="1" baseline="0">
              <a:solidFill>
                <a:schemeClr val="dk1"/>
              </a:solidFill>
              <a:effectLst/>
              <a:latin typeface="+mn-lt"/>
              <a:ea typeface="+mn-ea"/>
              <a:cs typeface="+mn-cs"/>
            </a:rPr>
            <a:t>AND</a:t>
          </a:r>
          <a:r>
            <a:rPr lang="en-US" sz="1100" b="0" baseline="0">
              <a:solidFill>
                <a:schemeClr val="dk1"/>
              </a:solidFill>
              <a:effectLst/>
              <a:latin typeface="+mn-lt"/>
              <a:ea typeface="+mn-ea"/>
              <a:cs typeface="+mn-cs"/>
            </a:rPr>
            <a:t> Physically Disabled), select </a:t>
          </a:r>
          <a:r>
            <a:rPr lang="en-US" sz="1100" b="1" baseline="0">
              <a:solidFill>
                <a:schemeClr val="dk1"/>
              </a:solidFill>
              <a:effectLst/>
              <a:latin typeface="+mn-lt"/>
              <a:ea typeface="+mn-ea"/>
              <a:cs typeface="+mn-cs"/>
            </a:rPr>
            <a:t>Multiple Special Needs </a:t>
          </a:r>
          <a:r>
            <a:rPr lang="en-US" sz="1100" b="0" baseline="0">
              <a:solidFill>
                <a:schemeClr val="dk1"/>
              </a:solidFill>
              <a:effectLst/>
              <a:latin typeface="+mn-lt"/>
              <a:ea typeface="+mn-ea"/>
              <a:cs typeface="+mn-cs"/>
            </a:rPr>
            <a:t>and describe in the Notes field.</a:t>
          </a:r>
        </a:p>
        <a:p>
          <a:pPr eaLnBrk="1" fontAlgn="auto" latinLnBrk="0" hangingPunct="1"/>
          <a:endParaRPr lang="en-US" sz="1400">
            <a:effectLst/>
          </a:endParaRPr>
        </a:p>
        <a:p>
          <a:pPr eaLnBrk="1" fontAlgn="auto" latinLnBrk="0" hangingPunct="1"/>
          <a:r>
            <a:rPr lang="en-US" sz="1100" b="0" baseline="0">
              <a:solidFill>
                <a:schemeClr val="dk1"/>
              </a:solidFill>
              <a:effectLst/>
              <a:latin typeface="+mn-lt"/>
              <a:ea typeface="+mn-ea"/>
              <a:cs typeface="+mn-cs"/>
            </a:rPr>
            <a:t>For most projects, "unit" should be selected from the dropdown in column F. Select "beds" </a:t>
          </a:r>
          <a:r>
            <a:rPr lang="en-US" sz="1100" b="1" i="1" baseline="0">
              <a:solidFill>
                <a:schemeClr val="dk1"/>
              </a:solidFill>
              <a:effectLst/>
              <a:latin typeface="+mn-lt"/>
              <a:ea typeface="+mn-ea"/>
              <a:cs typeface="+mn-cs"/>
            </a:rPr>
            <a:t>only if</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project is a group home or other type of living arrangement where a household does not have a separate unit (viz., emergency shelters and Seasonal Farmworker projects with "bunkhouse" or "barracks"-style sleeping arrangements).</a:t>
          </a:r>
          <a:endParaRPr lang="en-US" sz="1400">
            <a:effectLst/>
          </a:endParaRPr>
        </a:p>
        <a:p>
          <a:endParaRPr lang="en-US" sz="1100">
            <a:solidFill>
              <a:schemeClr val="dk1"/>
            </a:solidFill>
            <a:effectLst/>
            <a:latin typeface="+mn-lt"/>
            <a:ea typeface="+mn-ea"/>
            <a:cs typeface="+mn-cs"/>
          </a:endParaRPr>
        </a:p>
        <a:p>
          <a:r>
            <a:rPr lang="en-US" sz="1400" b="1" u="sng">
              <a:solidFill>
                <a:schemeClr val="dk1"/>
              </a:solidFill>
              <a:effectLst/>
              <a:latin typeface="+mn-lt"/>
              <a:ea typeface="+mn-ea"/>
              <a:cs typeface="+mn-cs"/>
            </a:rPr>
            <a:t>Definitions</a:t>
          </a:r>
          <a:endParaRPr lang="en-US" sz="3600">
            <a:effectLst/>
          </a:endParaRPr>
        </a:p>
        <a:p>
          <a:pPr lvl="0"/>
          <a:r>
            <a:rPr lang="en-US" sz="1100" b="1" u="sng">
              <a:solidFill>
                <a:schemeClr val="dk1"/>
              </a:solidFill>
              <a:effectLst/>
              <a:latin typeface="+mn-lt"/>
              <a:ea typeface="+mn-ea"/>
              <a:cs typeface="+mn-cs"/>
            </a:rPr>
            <a:t>Permanent Supportive Housing (per 36.70A.030 RCW)</a:t>
          </a:r>
          <a:endParaRPr lang="en-US" sz="2800">
            <a:effectLst/>
          </a:endParaRPr>
        </a:p>
        <a:p>
          <a:pPr lvl="0"/>
          <a:r>
            <a:rPr lang="x-none" sz="1100">
              <a:solidFill>
                <a:schemeClr val="dk1"/>
              </a:solidFill>
              <a:effectLst/>
              <a:latin typeface="+mn-lt"/>
              <a:ea typeface="+mn-ea"/>
              <a:cs typeface="+mn-cs"/>
            </a:rPr>
            <a:t>(1</a:t>
          </a:r>
          <a:r>
            <a:rPr lang="en-US" sz="1100">
              <a:solidFill>
                <a:schemeClr val="dk1"/>
              </a:solidFill>
              <a:effectLst/>
              <a:latin typeface="+mn-lt"/>
              <a:ea typeface="+mn-ea"/>
              <a:cs typeface="+mn-cs"/>
            </a:rPr>
            <a:t>9</a:t>
          </a:r>
          <a:r>
            <a:rPr lang="x-none" sz="1100">
              <a:solidFill>
                <a:schemeClr val="dk1"/>
              </a:solidFill>
              <a:effectLst/>
              <a:latin typeface="+mn-lt"/>
              <a:ea typeface="+mn-ea"/>
              <a:cs typeface="+mn-cs"/>
            </a:rPr>
            <a:t>) "Permanent supportive housing" is subsidized, leased housing with no limit on length of stay that prioritizes people who need comprehensive support services to retain tenancy and utilizes admissions practices designed to use lower barriers to entry than would be typical for other subsidized or unsubsidized rental housing, especially related to rental history, criminal history, and personal behaviors. Permanent supportive housing is paired with on-site or off-site voluntary services designed to support a person living with a complex and disabling behavioral health or physical health condition who was experiencing homelessness or was at imminent risk of homelessness prior to moving into housing to retain their housing and be a successful tenant in a housing arrangement, improve the resident's health status, and connect the resident of the housing with community-based health care, treatment, or employment services. Permanent supportive housing is subject to all of the rights and responsibilities defined in chapter 59.18 RCW</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b="1" u="sng">
              <a:solidFill>
                <a:schemeClr val="dk1"/>
              </a:solidFill>
              <a:effectLst/>
              <a:latin typeface="+mn-lt"/>
              <a:ea typeface="+mn-ea"/>
              <a:cs typeface="+mn-cs"/>
            </a:rPr>
            <a:t>Supported Living </a:t>
          </a:r>
        </a:p>
        <a:p>
          <a:pPr lvl="0"/>
          <a:r>
            <a:rPr lang="en-US" sz="1100">
              <a:solidFill>
                <a:schemeClr val="dk1"/>
              </a:solidFill>
              <a:effectLst/>
              <a:latin typeface="+mn-lt"/>
              <a:ea typeface="+mn-ea"/>
              <a:cs typeface="+mn-cs"/>
            </a:rPr>
            <a:t>Supported Living services help persons live in their own homes with one to three others and receive instruction and support from contracted service providers. Supports vary from a few hours per month up to 24 hours per day. This includes one-on–one support and services are based on individual need and the sharing of support within a household. Services are offered in integrated settings and support personal power, choice, and full access to the greater community. Individuals pay their own rent, food, and other personal expenses.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2800" b="0" u="none">
            <a:solidFill>
              <a:sysClr val="windowText" lastClr="000000"/>
            </a:solidFill>
            <a:effectLst/>
          </a:endParaRPr>
        </a:p>
        <a:p>
          <a:endParaRPr lang="en-US" sz="2800" baseline="0">
            <a:solidFill>
              <a:srgbClr val="FF66CC"/>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10</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62718" y="181770"/>
          <a:ext cx="6991352" cy="18565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5:</a:t>
          </a:r>
          <a:r>
            <a:rPr lang="en-US" sz="1400" b="1" i="0" baseline="0">
              <a:solidFill>
                <a:schemeClr val="dk1"/>
              </a:solidFill>
              <a:effectLst/>
              <a:latin typeface="+mn-lt"/>
              <a:ea typeface="+mn-ea"/>
              <a:cs typeface="+mn-cs"/>
            </a:rPr>
            <a:t> Project Schedule</a:t>
          </a:r>
          <a:endParaRPr lang="en-US" sz="3600">
            <a:effectLst/>
          </a:endParaRP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Provide "Date Completed" and "Status" information for the following project tasks at a minimum. </a:t>
          </a:r>
          <a:endParaRPr lang="en-US" sz="2800">
            <a:effectLst/>
          </a:endParaRPr>
        </a:p>
        <a:p>
          <a:r>
            <a:rPr lang="en-US" sz="1100" b="0" i="0">
              <a:solidFill>
                <a:schemeClr val="dk1"/>
              </a:solidFill>
              <a:effectLst/>
              <a:latin typeface="+mn-lt"/>
              <a:ea typeface="+mn-ea"/>
              <a:cs typeface="+mn-cs"/>
            </a:rPr>
            <a:t>● Do not delet</a:t>
          </a:r>
          <a:r>
            <a:rPr lang="en-US" sz="1100" b="0" i="0" baseline="0">
              <a:solidFill>
                <a:schemeClr val="dk1"/>
              </a:solidFill>
              <a:effectLst/>
              <a:latin typeface="+mn-lt"/>
              <a:ea typeface="+mn-ea"/>
              <a:cs typeface="+mn-cs"/>
            </a:rPr>
            <a:t>e Tasks from this list.</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If a task does not apply to your project, enter N/A. To add additional tasks, insert additional lines as needed.  </a:t>
          </a: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each new task you enter in this form, also enter the appropriate category in the "Category" column.</a:t>
          </a:r>
          <a:endParaRPr lang="en-US" sz="2800">
            <a:effectLst/>
          </a:endParaRPr>
        </a:p>
        <a:p>
          <a:pPr eaLnBrk="1" fontAlgn="auto" latinLnBrk="0" hangingPunct="1"/>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additional</a:t>
          </a:r>
          <a:r>
            <a:rPr lang="en-US" sz="1100" b="0" baseline="0">
              <a:solidFill>
                <a:schemeClr val="dk1"/>
              </a:solidFill>
              <a:effectLst/>
              <a:latin typeface="+mn-lt"/>
              <a:ea typeface="+mn-ea"/>
              <a:cs typeface="+mn-cs"/>
            </a:rPr>
            <a:t> instances of existing Tasks (e.g., "Award date for funding source (specify)")</a:t>
          </a:r>
          <a:r>
            <a:rPr lang="en-US" sz="1100" b="0">
              <a:solidFill>
                <a:schemeClr val="dk1"/>
              </a:solidFill>
              <a:effectLst/>
              <a:latin typeface="+mn-lt"/>
              <a:ea typeface="+mn-ea"/>
              <a:cs typeface="+mn-cs"/>
            </a:rPr>
            <a:t>, copy-paste</a:t>
          </a:r>
          <a:r>
            <a:rPr lang="en-US" sz="1100" b="0" baseline="0">
              <a:solidFill>
                <a:schemeClr val="dk1"/>
              </a:solidFill>
              <a:effectLst/>
              <a:latin typeface="+mn-lt"/>
              <a:ea typeface="+mn-ea"/>
              <a:cs typeface="+mn-cs"/>
            </a:rPr>
            <a:t> the exact text</a:t>
          </a:r>
        </a:p>
        <a:p>
          <a:pPr eaLnBrk="1" fontAlgn="auto" latinLnBrk="0" hangingPunct="1"/>
          <a:r>
            <a:rPr lang="en-US" sz="1100" b="0" baseline="0">
              <a:solidFill>
                <a:schemeClr val="dk1"/>
              </a:solidFill>
              <a:effectLst/>
              <a:latin typeface="+mn-lt"/>
              <a:ea typeface="+mn-ea"/>
              <a:cs typeface="+mn-cs"/>
            </a:rPr>
            <a:t>       into the new cell.</a:t>
          </a:r>
        </a:p>
        <a:p>
          <a:pPr eaLnBrk="1" fontAlgn="auto" latinLnBrk="0" hangingPunct="1"/>
          <a:r>
            <a:rPr lang="en-US" sz="1100" b="1" i="0">
              <a:solidFill>
                <a:schemeClr val="dk1"/>
              </a:solidFill>
              <a:effectLst/>
              <a:latin typeface="+mn-lt"/>
              <a:ea typeface="+mn-ea"/>
              <a:cs typeface="+mn-cs"/>
            </a:rPr>
            <a:t>● </a:t>
          </a:r>
          <a:r>
            <a:rPr lang="en-US" sz="1100" b="1">
              <a:solidFill>
                <a:srgbClr val="FF0000"/>
              </a:solidFill>
              <a:effectLst/>
              <a:latin typeface="+mn-lt"/>
              <a:ea typeface="+mn-ea"/>
              <a:cs typeface="+mn-cs"/>
            </a:rPr>
            <a:t>For Tasks</a:t>
          </a:r>
          <a:r>
            <a:rPr lang="en-US" sz="1100" b="1" baseline="0">
              <a:solidFill>
                <a:srgbClr val="FF0000"/>
              </a:solidFill>
              <a:effectLst/>
              <a:latin typeface="+mn-lt"/>
              <a:ea typeface="+mn-ea"/>
              <a:cs typeface="+mn-cs"/>
            </a:rPr>
            <a:t> that require</a:t>
          </a:r>
          <a:r>
            <a:rPr lang="en-US" sz="1100" b="1">
              <a:solidFill>
                <a:srgbClr val="FF0000"/>
              </a:solidFill>
              <a:effectLst/>
              <a:latin typeface="+mn-lt"/>
              <a:ea typeface="+mn-ea"/>
              <a:cs typeface="+mn-cs"/>
            </a:rPr>
            <a:t> additional details be specified </a:t>
          </a:r>
          <a:r>
            <a:rPr lang="en-US" sz="1100" b="1">
              <a:solidFill>
                <a:schemeClr val="dk1"/>
              </a:solidFill>
              <a:effectLst/>
              <a:latin typeface="+mn-lt"/>
              <a:ea typeface="+mn-ea"/>
              <a:cs typeface="+mn-cs"/>
            </a:rPr>
            <a:t>(e.g. Funder Name, Award date for funding source), please</a:t>
          </a:r>
        </a:p>
        <a:p>
          <a:pPr eaLnBrk="1" fontAlgn="auto" latinLnBrk="0" hangingPunct="1"/>
          <a:r>
            <a:rPr lang="en-US" sz="1100" b="1">
              <a:solidFill>
                <a:schemeClr val="dk1"/>
              </a:solidFill>
              <a:effectLst/>
              <a:latin typeface="+mn-lt"/>
              <a:ea typeface="+mn-ea"/>
              <a:cs typeface="+mn-cs"/>
            </a:rPr>
            <a:t>    enter the details only in the Notes/Status column. </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30</xdr:row>
      <xdr:rowOff>104775</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62718" y="181770"/>
          <a:ext cx="6991352" cy="56380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6A:</a:t>
          </a:r>
          <a:r>
            <a:rPr lang="en-US" sz="1400" b="1" i="0" baseline="0">
              <a:solidFill>
                <a:schemeClr val="dk1"/>
              </a:solidFill>
              <a:effectLst/>
              <a:latin typeface="+mn-lt"/>
              <a:ea typeface="+mn-ea"/>
              <a:cs typeface="+mn-cs"/>
            </a:rPr>
            <a:t> Development Budgets</a:t>
          </a:r>
          <a:endParaRPr lang="en-US" sz="1400">
            <a:effectLst/>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Amounts added in the Total Project Cost column must be accounted for in full by assigning them to funding Sources, </a:t>
          </a:r>
        </a:p>
        <a:p>
          <a:r>
            <a:rPr lang="en-US" sz="1100" b="0" i="0" baseline="0">
              <a:solidFill>
                <a:schemeClr val="dk1"/>
              </a:solidFill>
              <a:effectLst/>
              <a:latin typeface="+mn-lt"/>
              <a:ea typeface="+mn-ea"/>
              <a:cs typeface="+mn-cs"/>
            </a:rPr>
            <a:t>   as appropriate. Until this has been done, the Total Project Cost amount will be tinted red.</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List</a:t>
          </a:r>
          <a:r>
            <a:rPr lang="en-US" sz="1100" b="1" i="0" baseline="0">
              <a:solidFill>
                <a:schemeClr val="dk1"/>
              </a:solidFill>
              <a:effectLst/>
              <a:latin typeface="+mn-lt"/>
              <a:ea typeface="+mn-ea"/>
              <a:cs typeface="+mn-cs"/>
            </a:rPr>
            <a:t> only one source per column</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D</a:t>
          </a:r>
          <a:r>
            <a:rPr lang="en-US" sz="1100">
              <a:solidFill>
                <a:schemeClr val="dk1"/>
              </a:solidFill>
              <a:effectLst/>
              <a:latin typeface="+mn-lt"/>
              <a:ea typeface="+mn-ea"/>
              <a:cs typeface="+mn-cs"/>
            </a:rPr>
            <a:t>o not combine funding sources in a column.</a:t>
          </a:r>
          <a:endParaRPr lang="en-US" sz="2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Right-click</a:t>
          </a:r>
          <a:r>
            <a:rPr lang="en-US" sz="1100" b="0" i="0" baseline="0">
              <a:solidFill>
                <a:schemeClr val="dk1"/>
              </a:solidFill>
              <a:effectLst/>
              <a:latin typeface="+mn-lt"/>
              <a:ea typeface="+mn-ea"/>
              <a:cs typeface="+mn-cs"/>
            </a:rPr>
            <a:t> and Unhide columns Q-V (Residential) and/or columns AA-AC (nonresidential) if additional space for</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Sources is required. </a:t>
          </a:r>
          <a:r>
            <a:rPr lang="en-US" sz="1100" b="0" i="0">
              <a:solidFill>
                <a:schemeClr val="dk1"/>
              </a:solidFill>
              <a:effectLst/>
              <a:latin typeface="+mn-lt"/>
              <a:ea typeface="+mn-ea"/>
              <a:cs typeface="+mn-cs"/>
            </a:rPr>
            <a:t>Do not add columns. </a:t>
          </a:r>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If your project proposes to use more than twelve (12) Residential and/or five (5) Non-Residential fund sources,</a:t>
          </a:r>
        </a:p>
        <a:p>
          <a:r>
            <a:rPr lang="en-US" sz="1100" b="0" i="0" baseline="0">
              <a:solidFill>
                <a:schemeClr val="dk1"/>
              </a:solidFill>
              <a:effectLst/>
              <a:latin typeface="+mn-lt"/>
              <a:ea typeface="+mn-ea"/>
              <a:cs typeface="+mn-cs"/>
            </a:rPr>
            <a:t>   please contact the Washington State Department of Commerce at </a:t>
          </a:r>
          <a:r>
            <a:rPr lang="en-US" sz="1100" b="0" i="0" u="sng" baseline="0">
              <a:solidFill>
                <a:srgbClr val="0000FF"/>
              </a:solidFill>
              <a:effectLst/>
              <a:latin typeface="+mn-lt"/>
              <a:ea typeface="+mn-ea"/>
              <a:cs typeface="+mn-cs"/>
            </a:rPr>
            <a:t>htfapp@commerce.wa.gov </a:t>
          </a:r>
          <a:r>
            <a:rPr lang="en-US" sz="1100" b="0" i="0" baseline="0">
              <a:solidFill>
                <a:schemeClr val="dk1"/>
              </a:solidFill>
              <a:effectLst/>
              <a:latin typeface="+mn-lt"/>
              <a:ea typeface="+mn-ea"/>
              <a:cs typeface="+mn-cs"/>
            </a:rPr>
            <a:t>to request a</a:t>
          </a:r>
        </a:p>
        <a:p>
          <a:r>
            <a:rPr lang="en-US" sz="1100" b="0" i="0" baseline="0">
              <a:solidFill>
                <a:schemeClr val="dk1"/>
              </a:solidFill>
              <a:effectLst/>
              <a:latin typeface="+mn-lt"/>
              <a:ea typeface="+mn-ea"/>
              <a:cs typeface="+mn-cs"/>
            </a:rPr>
            <a:t>   customized Form 6A.</a:t>
          </a:r>
          <a:endParaRPr lang="en-US" sz="2800">
            <a:effectLst/>
          </a:endParaRPr>
        </a:p>
        <a:p>
          <a:pPr eaLnBrk="1" fontAlgn="auto" latinLnBrk="0" hangingPunct="1"/>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All nonresidential costs should be included in this budget, even if the nonresidential portion of any building is </a:t>
          </a:r>
        </a:p>
        <a:p>
          <a:pPr eaLnBrk="1" fontAlgn="auto" latinLnBrk="0" hangingPunct="1"/>
          <a:r>
            <a:rPr lang="en-US" sz="1100" b="0" i="0">
              <a:solidFill>
                <a:schemeClr val="dk1"/>
              </a:solidFill>
              <a:effectLst/>
              <a:latin typeface="+mn-lt"/>
              <a:ea typeface="+mn-ea"/>
              <a:cs typeface="+mn-cs"/>
            </a:rPr>
            <a:t>   separated by a condominium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structure (i.e., is "condo'd out").</a:t>
          </a:r>
          <a:endParaRPr lang="en-US" sz="2800">
            <a:effectLst/>
          </a:endParaRPr>
        </a:p>
        <a:p>
          <a:pPr eaLnBrk="1" fontAlgn="auto" latinLnBrk="0" hangingPunct="1"/>
          <a:r>
            <a:rPr lang="en-US" sz="1100" b="1" i="1">
              <a:solidFill>
                <a:schemeClr val="dk1"/>
              </a:solidFill>
              <a:effectLst/>
              <a:latin typeface="+mn-lt"/>
              <a:ea typeface="+mn-ea"/>
              <a:cs typeface="+mn-cs"/>
            </a:rPr>
            <a:t>• </a:t>
          </a:r>
          <a:r>
            <a:rPr lang="en-US" sz="1100" b="1" i="1" baseline="0">
              <a:solidFill>
                <a:schemeClr val="dk1"/>
              </a:solidFill>
              <a:effectLst/>
              <a:latin typeface="+mn-lt"/>
              <a:ea typeface="+mn-ea"/>
              <a:cs typeface="+mn-cs"/>
            </a:rPr>
            <a:t>If you utilize formulas to calculate specific costs, please hard-key the results to the nearest cent. </a:t>
          </a:r>
          <a:endParaRPr lang="en-US" sz="2800">
            <a:effectLst/>
          </a:endParaRPr>
        </a:p>
        <a:p>
          <a:endParaRPr lang="en-US" sz="1400" b="1">
            <a:solidFill>
              <a:schemeClr val="dk1"/>
            </a:solidFill>
            <a:effectLst/>
            <a:latin typeface="+mn-lt"/>
            <a:ea typeface="+mn-ea"/>
            <a:cs typeface="+mn-cs"/>
          </a:endParaRPr>
        </a:p>
        <a:p>
          <a:r>
            <a:rPr lang="en-US" sz="1400" b="1">
              <a:solidFill>
                <a:schemeClr val="dk1"/>
              </a:solidFill>
              <a:effectLst/>
              <a:latin typeface="+mn-lt"/>
              <a:ea typeface="+mn-ea"/>
              <a:cs typeface="+mn-cs"/>
            </a:rPr>
            <a:t>Form 6B:</a:t>
          </a:r>
          <a:r>
            <a:rPr lang="en-US" sz="1400" b="1" baseline="0">
              <a:solidFill>
                <a:schemeClr val="dk1"/>
              </a:solidFill>
              <a:effectLst/>
              <a:latin typeface="+mn-lt"/>
              <a:ea typeface="+mn-ea"/>
              <a:cs typeface="+mn-cs"/>
            </a:rPr>
            <a:t> Development Budget Details</a:t>
          </a:r>
          <a:endParaRPr lang="en-US" sz="3600">
            <a:effectLst/>
          </a:endParaRPr>
        </a:p>
        <a:p>
          <a:r>
            <a:rPr lang="en-US" sz="1100" b="0" i="0">
              <a:solidFill>
                <a:schemeClr val="dk1"/>
              </a:solidFill>
              <a:effectLst/>
              <a:latin typeface="+mn-lt"/>
              <a:ea typeface="+mn-ea"/>
              <a:cs typeface="+mn-cs"/>
            </a:rPr>
            <a:t>● For each cost item, explain the basis for the cost, when the estimate was made and identify who made the estimates.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6C: </a:t>
          </a:r>
          <a:r>
            <a:rPr lang="en-US" sz="1400" b="1" baseline="0">
              <a:solidFill>
                <a:schemeClr val="dk1"/>
              </a:solidFill>
              <a:effectLst/>
              <a:latin typeface="+mn-lt"/>
              <a:ea typeface="+mn-ea"/>
              <a:cs typeface="+mn-cs"/>
            </a:rPr>
            <a:t>LIHTC Budget (Basis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r>
            <a:rPr lang="en-US" sz="1100" b="0" i="0">
              <a:solidFill>
                <a:schemeClr val="dk1"/>
              </a:solidFill>
              <a:effectLst/>
              <a:latin typeface="+mn-lt"/>
              <a:ea typeface="+mn-ea"/>
              <a:cs typeface="+mn-cs"/>
            </a:rPr>
            <a:t>● Enter eligible basis cost items. All other cells with autopopulate.</a:t>
          </a:r>
          <a:endParaRPr lang="en-US" sz="2800">
            <a:effectLst/>
          </a:endParaRPr>
        </a:p>
        <a:p>
          <a:r>
            <a:rPr lang="en-US" sz="1100" b="0" i="0">
              <a:solidFill>
                <a:schemeClr val="dk1"/>
              </a:solidFill>
              <a:effectLst/>
              <a:latin typeface="+mn-lt"/>
              <a:ea typeface="+mn-ea"/>
              <a:cs typeface="+mn-cs"/>
            </a:rPr>
            <a:t>● Do not enter any data in the blacked out cells.</a:t>
          </a:r>
          <a:endParaRPr lang="en-US" sz="2800">
            <a:effectLst/>
          </a:endParaRPr>
        </a:p>
        <a:p>
          <a:r>
            <a:rPr lang="en-US" sz="1100" b="0" i="0">
              <a:solidFill>
                <a:schemeClr val="dk1"/>
              </a:solidFill>
              <a:effectLst/>
              <a:latin typeface="+mn-lt"/>
              <a:ea typeface="+mn-ea"/>
              <a:cs typeface="+mn-cs"/>
            </a:rPr>
            <a:t>● Italicized items are considered Intermediary Costs or Capitalized Reserves and may not be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included in Eligible</a:t>
          </a:r>
          <a:br>
            <a:rPr lang="en-US" sz="1100" b="0" i="0">
              <a:solidFill>
                <a:schemeClr val="dk1"/>
              </a:solidFill>
              <a:effectLst/>
              <a:latin typeface="+mn-lt"/>
              <a:ea typeface="+mn-ea"/>
              <a:cs typeface="+mn-cs"/>
            </a:rPr>
          </a:b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Basis or in the Total Project Costs for the purposes of calculating the Maximum Developer Fees.</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6D: LIHTC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6E: </a:t>
          </a:r>
          <a:r>
            <a:rPr lang="en-US" sz="1400" b="1" baseline="0">
              <a:solidFill>
                <a:schemeClr val="dk1"/>
              </a:solidFill>
              <a:effectLst/>
              <a:latin typeface="+mn-lt"/>
              <a:ea typeface="+mn-ea"/>
              <a:cs typeface="+mn-cs"/>
            </a:rPr>
            <a:t>Fee Schedule</a:t>
          </a:r>
          <a:endParaRPr lang="en-US" sz="3600">
            <a:effectLst/>
          </a:endParaRPr>
        </a:p>
        <a:p>
          <a:r>
            <a:rPr lang="en-US" sz="1100" b="0" i="0">
              <a:solidFill>
                <a:schemeClr val="dk1"/>
              </a:solidFill>
              <a:effectLst/>
              <a:latin typeface="+mn-lt"/>
              <a:ea typeface="+mn-ea"/>
              <a:cs typeface="+mn-cs"/>
            </a:rPr>
            <a:t>● Fill out this Form only if your project included amounts for </a:t>
          </a:r>
          <a:r>
            <a:rPr lang="en-US" sz="1100" b="0" i="1">
              <a:solidFill>
                <a:schemeClr val="dk1"/>
              </a:solidFill>
              <a:effectLst/>
              <a:latin typeface="+mn-lt"/>
              <a:ea typeface="+mn-ea"/>
              <a:cs typeface="+mn-cs"/>
            </a:rPr>
            <a:t>Permits, Fees &amp; Hookups</a:t>
          </a:r>
          <a:r>
            <a:rPr lang="en-US" sz="1100" b="0" i="0">
              <a:solidFill>
                <a:schemeClr val="dk1"/>
              </a:solidFill>
              <a:effectLst/>
              <a:latin typeface="+mn-lt"/>
              <a:ea typeface="+mn-ea"/>
              <a:cs typeface="+mn-cs"/>
            </a:rPr>
            <a:t> and/or</a:t>
          </a:r>
          <a:r>
            <a:rPr lang="en-US" sz="1100" b="0" i="0" baseline="0">
              <a:solidFill>
                <a:schemeClr val="dk1"/>
              </a:solidFill>
              <a:effectLst/>
              <a:latin typeface="+mn-lt"/>
              <a:ea typeface="+mn-ea"/>
              <a:cs typeface="+mn-cs"/>
            </a:rPr>
            <a:t> </a:t>
          </a:r>
          <a:r>
            <a:rPr lang="en-US" sz="1100" b="0" i="1">
              <a:solidFill>
                <a:schemeClr val="dk1"/>
              </a:solidFill>
              <a:effectLst/>
              <a:latin typeface="+mn-lt"/>
              <a:ea typeface="+mn-ea"/>
              <a:cs typeface="+mn-cs"/>
            </a:rPr>
            <a:t>Impact/Mitigation Fees</a:t>
          </a:r>
        </a:p>
        <a:p>
          <a:r>
            <a:rPr lang="en-US" sz="1100" b="0" i="1"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  on Form 6A.</a:t>
          </a:r>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162718</xdr:colOff>
      <xdr:row>0</xdr:row>
      <xdr:rowOff>181771</xdr:rowOff>
    </xdr:from>
    <xdr:to>
      <xdr:col>11</xdr:col>
      <xdr:colOff>448470</xdr:colOff>
      <xdr:row>28</xdr:row>
      <xdr:rowOff>114301</xdr:rowOff>
    </xdr:to>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162718" y="181771"/>
          <a:ext cx="6991352" cy="526653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7A: Financing Sources</a:t>
          </a:r>
          <a:endParaRPr lang="en-US" sz="1400">
            <a:effectLst/>
          </a:endParaRPr>
        </a:p>
        <a:p>
          <a:r>
            <a:rPr lang="en-US" sz="1100" b="0" i="0">
              <a:solidFill>
                <a:schemeClr val="dk1"/>
              </a:solidFill>
              <a:effectLst/>
              <a:latin typeface="+mn-lt"/>
              <a:ea typeface="+mn-ea"/>
              <a:cs typeface="+mn-cs"/>
            </a:rPr>
            <a:t>● List cash equity contributions as a source of funding where appropriate.</a:t>
          </a:r>
          <a:endParaRPr lang="en-US">
            <a:effectLst/>
          </a:endParaRPr>
        </a:p>
        <a:p>
          <a:pPr eaLnBrk="1" fontAlgn="auto" latinLnBrk="0" hangingPunct="1"/>
          <a:r>
            <a:rPr lang="en-US" sz="1100" b="0" i="0">
              <a:solidFill>
                <a:schemeClr val="dk1"/>
              </a:solidFill>
              <a:effectLst/>
              <a:latin typeface="+mn-lt"/>
              <a:ea typeface="+mn-ea"/>
              <a:cs typeface="+mn-cs"/>
            </a:rPr>
            <a:t>● Provide all information applicable to your project. Include all financing term assumptions </a:t>
          </a:r>
          <a:r>
            <a:rPr lang="en-US" sz="1100" b="0" i="1">
              <a:solidFill>
                <a:schemeClr val="dk1"/>
              </a:solidFill>
              <a:effectLst/>
              <a:latin typeface="+mn-lt"/>
              <a:ea typeface="+mn-ea"/>
              <a:cs typeface="+mn-cs"/>
            </a:rPr>
            <a:t>even if they</a:t>
          </a:r>
          <a:r>
            <a:rPr lang="en-US" sz="1100" b="0" i="1" baseline="0">
              <a:solidFill>
                <a:schemeClr val="dk1"/>
              </a:solidFill>
              <a:effectLst/>
              <a:latin typeface="+mn-lt"/>
              <a:ea typeface="+mn-ea"/>
              <a:cs typeface="+mn-cs"/>
            </a:rPr>
            <a:t> are the</a:t>
          </a:r>
          <a:endParaRPr lang="en-US">
            <a:effectLst/>
          </a:endParaRPr>
        </a:p>
        <a:p>
          <a:pPr eaLnBrk="1" fontAlgn="auto" latinLnBrk="0" hangingPunct="1"/>
          <a:r>
            <a:rPr lang="en-US" sz="1100" b="0" i="1" baseline="0">
              <a:solidFill>
                <a:schemeClr val="dk1"/>
              </a:solidFill>
              <a:effectLst/>
              <a:latin typeface="+mn-lt"/>
              <a:ea typeface="+mn-ea"/>
              <a:cs typeface="+mn-cs"/>
            </a:rPr>
            <a:t>   funder's standard terms</a:t>
          </a:r>
          <a:r>
            <a:rPr lang="en-US" sz="1100" b="0" i="0" baseline="0">
              <a:solidFill>
                <a:schemeClr val="dk1"/>
              </a:solidFill>
              <a:effectLst/>
              <a:latin typeface="+mn-lt"/>
              <a:ea typeface="+mn-ea"/>
              <a:cs typeface="+mn-cs"/>
            </a:rPr>
            <a:t>.</a:t>
          </a:r>
          <a:endParaRPr lang="en-US">
            <a:effectLst/>
          </a:endParaRPr>
        </a:p>
        <a:p>
          <a:pPr eaLnBrk="1" fontAlgn="auto" latinLnBrk="0" hangingPunct="1"/>
          <a:r>
            <a:rPr lang="en-US" sz="1100" b="0" i="0">
              <a:solidFill>
                <a:schemeClr val="dk1"/>
              </a:solidFill>
              <a:effectLst/>
              <a:latin typeface="+mn-lt"/>
              <a:ea typeface="+mn-ea"/>
              <a:cs typeface="+mn-cs"/>
            </a:rPr>
            <a:t>● Reminder: New Market Tax Credits may only be applied to Non-Residential.</a:t>
          </a:r>
        </a:p>
        <a:p>
          <a:pPr eaLnBrk="1" fontAlgn="auto" latinLnBrk="0" hangingPunct="1"/>
          <a:endParaRPr lang="en-US">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Tables</a:t>
          </a:r>
          <a:r>
            <a:rPr lang="en-US" sz="1100" b="1" i="0" baseline="0">
              <a:solidFill>
                <a:schemeClr val="dk1"/>
              </a:solidFill>
              <a:effectLst/>
              <a:latin typeface="+mn-lt"/>
              <a:ea typeface="+mn-ea"/>
              <a:cs typeface="+mn-cs"/>
            </a:rPr>
            <a:t> A </a:t>
          </a:r>
          <a:r>
            <a:rPr lang="en-US" sz="1100" b="0" i="0" baseline="0">
              <a:solidFill>
                <a:schemeClr val="dk1"/>
              </a:solidFill>
              <a:effectLst/>
              <a:latin typeface="+mn-lt"/>
              <a:ea typeface="+mn-ea"/>
              <a:cs typeface="+mn-cs"/>
            </a:rPr>
            <a:t>and </a:t>
          </a:r>
          <a:r>
            <a:rPr lang="en-US" sz="1100" b="1" i="0" baseline="0">
              <a:solidFill>
                <a:schemeClr val="dk1"/>
              </a:solidFill>
              <a:effectLst/>
              <a:latin typeface="+mn-lt"/>
              <a:ea typeface="+mn-ea"/>
              <a:cs typeface="+mn-cs"/>
            </a:rPr>
            <a:t>B</a:t>
          </a:r>
          <a:r>
            <a:rPr lang="en-US" sz="1100" b="0" i="0" baseline="0">
              <a:solidFill>
                <a:schemeClr val="dk1"/>
              </a:solidFill>
              <a:effectLst/>
              <a:latin typeface="+mn-lt"/>
              <a:ea typeface="+mn-ea"/>
              <a:cs typeface="+mn-cs"/>
            </a:rPr>
            <a:t> are provided to account for short-term financing only. Such financing is sometimes referrred to as</a:t>
          </a:r>
          <a:endParaRPr lang="en-US">
            <a:effectLst/>
          </a:endParaRPr>
        </a:p>
        <a:p>
          <a:pPr eaLnBrk="1" fontAlgn="auto" latinLnBrk="0" hangingPunct="1"/>
          <a:r>
            <a:rPr lang="en-US" sz="1100" b="0" i="0" baseline="0">
              <a:solidFill>
                <a:schemeClr val="dk1"/>
              </a:solidFill>
              <a:effectLst/>
              <a:latin typeface="+mn-lt"/>
              <a:ea typeface="+mn-ea"/>
              <a:cs typeface="+mn-cs"/>
            </a:rPr>
            <a:t>    "bridge" financing, and generally consists of funding provided "up front" by a private or nonprofit lender to pay for</a:t>
          </a:r>
          <a:endParaRPr lang="en-US">
            <a:effectLst/>
          </a:endParaRPr>
        </a:p>
        <a:p>
          <a:pPr eaLnBrk="1" fontAlgn="auto" latinLnBrk="0" hangingPunct="1"/>
          <a:r>
            <a:rPr lang="en-US" sz="1100" b="0" i="0" baseline="0">
              <a:solidFill>
                <a:schemeClr val="dk1"/>
              </a:solidFill>
              <a:effectLst/>
              <a:latin typeface="+mn-lt"/>
              <a:ea typeface="+mn-ea"/>
              <a:cs typeface="+mn-cs"/>
            </a:rPr>
            <a:t>     costs as they are incurred early in the project development process (</a:t>
          </a:r>
          <a:r>
            <a:rPr lang="en-US" sz="1100" b="1" i="0" baseline="0">
              <a:solidFill>
                <a:schemeClr val="dk1"/>
              </a:solidFill>
              <a:effectLst/>
              <a:latin typeface="+mn-lt"/>
              <a:ea typeface="+mn-ea"/>
              <a:cs typeface="+mn-cs"/>
            </a:rPr>
            <a:t>Table A</a:t>
          </a:r>
          <a:r>
            <a:rPr lang="en-US" sz="1100" b="0" i="0" baseline="0">
              <a:solidFill>
                <a:schemeClr val="dk1"/>
              </a:solidFill>
              <a:effectLst/>
              <a:latin typeface="+mn-lt"/>
              <a:ea typeface="+mn-ea"/>
              <a:cs typeface="+mn-cs"/>
            </a:rPr>
            <a:t>) and during construction (</a:t>
          </a:r>
          <a:r>
            <a:rPr lang="en-US" sz="1100" b="1" i="0" baseline="0">
              <a:solidFill>
                <a:schemeClr val="dk1"/>
              </a:solidFill>
              <a:effectLst/>
              <a:latin typeface="+mn-lt"/>
              <a:ea typeface="+mn-ea"/>
              <a:cs typeface="+mn-cs"/>
            </a:rPr>
            <a:t>Table B</a:t>
          </a:r>
          <a:r>
            <a:rPr lang="en-US" sz="1100" b="0" i="0" baseline="0">
              <a:solidFill>
                <a:schemeClr val="dk1"/>
              </a:solidFill>
              <a:effectLst/>
              <a:latin typeface="+mn-lt"/>
              <a:ea typeface="+mn-ea"/>
              <a:cs typeface="+mn-cs"/>
            </a:rPr>
            <a:t>).</a:t>
          </a:r>
          <a:endParaRPr lang="en-US">
            <a:effectLst/>
          </a:endParaRPr>
        </a:p>
        <a:p>
          <a:pPr eaLnBrk="1" fontAlgn="auto" latinLnBrk="0" hangingPunct="1"/>
          <a:endParaRPr lang="en-US" sz="1100" b="0" i="0">
            <a:solidFill>
              <a:schemeClr val="dk1"/>
            </a:solidFill>
            <a:effectLst/>
            <a:latin typeface="+mn-lt"/>
            <a:ea typeface="+mn-ea"/>
            <a:cs typeface="+mn-cs"/>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Tables</a:t>
          </a:r>
          <a:r>
            <a:rPr lang="en-US" sz="1100" b="1" i="0" baseline="0">
              <a:solidFill>
                <a:schemeClr val="dk1"/>
              </a:solidFill>
              <a:effectLst/>
              <a:latin typeface="+mn-lt"/>
              <a:ea typeface="+mn-ea"/>
              <a:cs typeface="+mn-cs"/>
            </a:rPr>
            <a:t> C</a:t>
          </a:r>
          <a:r>
            <a:rPr lang="en-US" sz="1100" b="0" i="0" baseline="0">
              <a:solidFill>
                <a:schemeClr val="dk1"/>
              </a:solidFill>
              <a:effectLst/>
              <a:latin typeface="+mn-lt"/>
              <a:ea typeface="+mn-ea"/>
              <a:cs typeface="+mn-cs"/>
            </a:rPr>
            <a:t> and </a:t>
          </a:r>
          <a:r>
            <a:rPr lang="en-US" sz="1100" b="1" i="0" baseline="0">
              <a:solidFill>
                <a:schemeClr val="dk1"/>
              </a:solidFill>
              <a:effectLst/>
              <a:latin typeface="+mn-lt"/>
              <a:ea typeface="+mn-ea"/>
              <a:cs typeface="+mn-cs"/>
            </a:rPr>
            <a:t>D</a:t>
          </a:r>
          <a:r>
            <a:rPr lang="en-US" sz="1100" b="0" i="0" baseline="0">
              <a:solidFill>
                <a:schemeClr val="dk1"/>
              </a:solidFill>
              <a:effectLst/>
              <a:latin typeface="+mn-lt"/>
              <a:ea typeface="+mn-ea"/>
              <a:cs typeface="+mn-cs"/>
            </a:rPr>
            <a:t> are for permanent financing only. Permanent financing is used to "pay down" short term financing,</a:t>
          </a:r>
          <a:endParaRPr lang="en-US">
            <a:effectLst/>
          </a:endParaRPr>
        </a:p>
        <a:p>
          <a:pPr eaLnBrk="1" fontAlgn="auto" latinLnBrk="0" hangingPunct="1"/>
          <a:r>
            <a:rPr lang="en-US" sz="1100" b="0" i="0" baseline="0">
              <a:solidFill>
                <a:schemeClr val="dk1"/>
              </a:solidFill>
              <a:effectLst/>
              <a:latin typeface="+mn-lt"/>
              <a:ea typeface="+mn-ea"/>
              <a:cs typeface="+mn-cs"/>
            </a:rPr>
            <a:t>    and ordinarily is only available on a reimbursement basis. Public funding, such as City, County, or State funding, is</a:t>
          </a:r>
          <a:endParaRPr lang="en-US">
            <a:effectLst/>
          </a:endParaRPr>
        </a:p>
        <a:p>
          <a:pPr eaLnBrk="1" fontAlgn="auto" latinLnBrk="0" hangingPunct="1"/>
          <a:r>
            <a:rPr lang="en-US" sz="1100" b="0" i="0" baseline="0">
              <a:solidFill>
                <a:schemeClr val="dk1"/>
              </a:solidFill>
              <a:effectLst/>
              <a:latin typeface="+mn-lt"/>
              <a:ea typeface="+mn-ea"/>
              <a:cs typeface="+mn-cs"/>
            </a:rPr>
            <a:t>    most often provided on a "reimbursement-only" basis, but private funding (e.g. commerical bank loans) may be as</a:t>
          </a:r>
          <a:endParaRPr lang="en-US">
            <a:effectLst/>
          </a:endParaRPr>
        </a:p>
        <a:p>
          <a:pPr eaLnBrk="1" fontAlgn="auto" latinLnBrk="0" hangingPunct="1"/>
          <a:r>
            <a:rPr lang="en-US" sz="1100" b="0" i="0" baseline="0">
              <a:solidFill>
                <a:schemeClr val="dk1"/>
              </a:solidFill>
              <a:effectLst/>
              <a:latin typeface="+mn-lt"/>
              <a:ea typeface="+mn-ea"/>
              <a:cs typeface="+mn-cs"/>
            </a:rPr>
            <a:t>    well. </a:t>
          </a: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endParaRPr lang="en-US" sz="1100" b="0" i="0" baseline="0">
            <a:solidFill>
              <a:schemeClr val="dk1"/>
            </a:solidFill>
            <a:effectLst/>
            <a:latin typeface="+mn-lt"/>
            <a:ea typeface="+mn-ea"/>
            <a:cs typeface="+mn-cs"/>
          </a:endParaRPr>
        </a:p>
        <a:p>
          <a:r>
            <a:rPr lang="en-US" sz="1400" b="1">
              <a:solidFill>
                <a:schemeClr val="dk1"/>
              </a:solidFill>
              <a:effectLst/>
              <a:latin typeface="+mn-lt"/>
              <a:ea typeface="+mn-ea"/>
              <a:cs typeface="+mn-cs"/>
            </a:rPr>
            <a:t>Form 7B:</a:t>
          </a:r>
          <a:r>
            <a:rPr lang="en-US" sz="1400" b="1" baseline="0">
              <a:solidFill>
                <a:schemeClr val="dk1"/>
              </a:solidFill>
              <a:effectLst/>
              <a:latin typeface="+mn-lt"/>
              <a:ea typeface="+mn-ea"/>
              <a:cs typeface="+mn-cs"/>
            </a:rPr>
            <a:t> Flow of Funds During Development</a:t>
          </a:r>
          <a:endParaRPr lang="en-US" sz="1400">
            <a:effectLst/>
          </a:endParaRPr>
        </a:p>
        <a:p>
          <a:r>
            <a:rPr lang="en-US" sz="1100" b="0" i="0">
              <a:solidFill>
                <a:schemeClr val="dk1"/>
              </a:solidFill>
              <a:effectLst/>
              <a:latin typeface="+mn-lt"/>
              <a:ea typeface="+mn-ea"/>
              <a:cs typeface="+mn-cs"/>
            </a:rPr>
            <a:t>● I</a:t>
          </a:r>
          <a:r>
            <a:rPr lang="en-US" sz="1100" b="0" i="0" baseline="0">
              <a:solidFill>
                <a:schemeClr val="dk1"/>
              </a:solidFill>
              <a:effectLst/>
              <a:latin typeface="+mn-lt"/>
              <a:ea typeface="+mn-ea"/>
              <a:cs typeface="+mn-cs"/>
            </a:rPr>
            <a:t>nclude all predevelopment expenses to date and any expenses you expect to incur by the end of this year.</a:t>
          </a:r>
          <a:endParaRPr lang="en-US" sz="14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Include both Residential and Non-residential Income and Expenses.</a:t>
          </a:r>
          <a:endParaRPr lang="en-US" sz="1400">
            <a:effectLst/>
          </a:endParaRPr>
        </a:p>
        <a:p>
          <a:r>
            <a:rPr lang="en-US" sz="1100" b="0" i="0">
              <a:solidFill>
                <a:schemeClr val="dk1"/>
              </a:solidFill>
              <a:effectLst/>
              <a:latin typeface="+mn-lt"/>
              <a:ea typeface="+mn-ea"/>
              <a:cs typeface="+mn-cs"/>
            </a:rPr>
            <a:t>●I</a:t>
          </a:r>
          <a:r>
            <a:rPr lang="en-US" sz="1100" b="0" i="0" baseline="0">
              <a:solidFill>
                <a:schemeClr val="dk1"/>
              </a:solidFill>
              <a:effectLst/>
              <a:latin typeface="+mn-lt"/>
              <a:ea typeface="+mn-ea"/>
              <a:cs typeface="+mn-cs"/>
            </a:rPr>
            <a:t>nclude any rental or other temporary income earned during the holding period if property holding costs will</a:t>
          </a:r>
          <a:endParaRPr lang="en-US" sz="1400">
            <a:effectLst/>
          </a:endParaRPr>
        </a:p>
        <a:p>
          <a:r>
            <a:rPr lang="en-US" sz="1100" b="0" i="0" baseline="0">
              <a:solidFill>
                <a:schemeClr val="dk1"/>
              </a:solidFill>
              <a:effectLst/>
              <a:latin typeface="+mn-lt"/>
              <a:ea typeface="+mn-ea"/>
              <a:cs typeface="+mn-cs"/>
            </a:rPr>
            <a:t>    be charged to the capital budget.</a:t>
          </a:r>
          <a:endParaRPr lang="en-US"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If your project has a defined</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schedule of Equity Contributions</a:t>
          </a:r>
          <a:r>
            <a:rPr lang="en-US" sz="1100" b="0" i="0" baseline="0">
              <a:solidFill>
                <a:schemeClr val="dk1"/>
              </a:solidFill>
              <a:effectLst/>
              <a:latin typeface="+mn-lt"/>
              <a:ea typeface="+mn-ea"/>
              <a:cs typeface="+mn-cs"/>
            </a:rPr>
            <a:t>, be sure to note them in the space provided. Schedules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vary, but generally include the following milestones (or equivalents):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1</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Closing</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2</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Certificate of Occupancy received</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3</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Conversion/Cost Certification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4</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IRS </a:t>
          </a:r>
          <a:r>
            <a:rPr lang="en-US" sz="1100" b="1" i="0" u="none">
              <a:solidFill>
                <a:schemeClr val="dk1"/>
              </a:solidFill>
              <a:effectLst/>
              <a:latin typeface="+mn-lt"/>
              <a:ea typeface="+mn-ea"/>
              <a:cs typeface="+mn-cs"/>
            </a:rPr>
            <a:t>Form 8609 </a:t>
          </a:r>
          <a:r>
            <a:rPr lang="en-US" sz="1100" b="0" i="0">
              <a:solidFill>
                <a:schemeClr val="dk1"/>
              </a:solidFill>
              <a:effectLst/>
              <a:latin typeface="+mn-lt"/>
              <a:ea typeface="+mn-ea"/>
              <a:cs typeface="+mn-cs"/>
            </a:rPr>
            <a:t>Issued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5</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1st Year Credit Tax Returns</a:t>
          </a:r>
        </a:p>
        <a:p>
          <a:r>
            <a:rPr lang="en-US" sz="1100" b="0" i="0" baseline="0">
              <a:solidFill>
                <a:schemeClr val="dk1"/>
              </a:solidFill>
              <a:effectLst/>
              <a:latin typeface="+mn-lt"/>
              <a:ea typeface="+mn-ea"/>
              <a:cs typeface="+mn-cs"/>
            </a:rPr>
            <a:t>    Note these dates should align with relevant dates provided on </a:t>
          </a:r>
          <a:r>
            <a:rPr lang="en-US" sz="1100" b="1" i="0" baseline="0">
              <a:solidFill>
                <a:schemeClr val="dk1"/>
              </a:solidFill>
              <a:effectLst/>
              <a:latin typeface="+mn-lt"/>
              <a:ea typeface="+mn-ea"/>
              <a:cs typeface="+mn-cs"/>
            </a:rPr>
            <a:t>Form 5: Project Schedule</a:t>
          </a:r>
        </a:p>
        <a:p>
          <a:endParaRPr lang="en-US" sz="1100" b="0" i="0" baseline="0">
            <a:solidFill>
              <a:schemeClr val="dk1"/>
            </a:solidFill>
            <a:effectLst/>
            <a:latin typeface="+mn-lt"/>
            <a:ea typeface="+mn-ea"/>
            <a:cs typeface="+mn-cs"/>
          </a:endParaRPr>
        </a:p>
        <a:p>
          <a:endParaRPr lang="en-US"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39</xdr:row>
      <xdr:rowOff>161925</xdr:rowOff>
    </xdr:to>
    <xdr:sp macro="" textlink="">
      <xdr:nvSpPr>
        <xdr:cNvPr id="2" name="TextBox 1">
          <a:extLst>
            <a:ext uri="{FF2B5EF4-FFF2-40B4-BE49-F238E27FC236}">
              <a16:creationId xmlns:a16="http://schemas.microsoft.com/office/drawing/2014/main" id="{00000000-0008-0000-1A00-000002000000}"/>
            </a:ext>
          </a:extLst>
        </xdr:cNvPr>
        <xdr:cNvSpPr txBox="1"/>
      </xdr:nvSpPr>
      <xdr:spPr>
        <a:xfrm>
          <a:off x="162718" y="181770"/>
          <a:ext cx="6991352" cy="740965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8A:</a:t>
          </a:r>
          <a:r>
            <a:rPr lang="en-US" sz="1400" b="1" baseline="0">
              <a:solidFill>
                <a:schemeClr val="dk1"/>
              </a:solidFill>
              <a:effectLst/>
              <a:latin typeface="+mn-lt"/>
              <a:ea typeface="+mn-ea"/>
              <a:cs typeface="+mn-cs"/>
            </a:rPr>
            <a:t> Proposed Rents and AMIs Served</a:t>
          </a:r>
          <a:endParaRPr lang="en-US" sz="36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Insert additional rows if required. If you </a:t>
          </a:r>
          <a:r>
            <a:rPr lang="en-US" sz="1100" b="1" i="1" baseline="0">
              <a:solidFill>
                <a:schemeClr val="dk1"/>
              </a:solidFill>
              <a:effectLst/>
              <a:latin typeface="+mn-lt"/>
              <a:ea typeface="+mn-ea"/>
              <a:cs typeface="+mn-cs"/>
            </a:rPr>
            <a:t>do</a:t>
          </a:r>
          <a:r>
            <a:rPr lang="en-US" sz="1100" b="0" i="0" baseline="0">
              <a:solidFill>
                <a:schemeClr val="dk1"/>
              </a:solidFill>
              <a:effectLst/>
              <a:latin typeface="+mn-lt"/>
              <a:ea typeface="+mn-ea"/>
              <a:cs typeface="+mn-cs"/>
            </a:rPr>
            <a:t> add rows to this form, please be careful to copy the calculations in </a:t>
          </a:r>
        </a:p>
        <a:p>
          <a:r>
            <a:rPr lang="en-US" sz="1100" b="0" i="0" baseline="0">
              <a:solidFill>
                <a:schemeClr val="dk1"/>
              </a:solidFill>
              <a:effectLst/>
              <a:latin typeface="+mn-lt"/>
              <a:ea typeface="+mn-ea"/>
              <a:cs typeface="+mn-cs"/>
            </a:rPr>
            <a:t>    Columns J, L, M,N and O into the new rows exactly.</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8B:</a:t>
          </a:r>
          <a:r>
            <a:rPr lang="en-US" sz="1400" b="1" i="0" baseline="0">
              <a:solidFill>
                <a:schemeClr val="dk1"/>
              </a:solidFill>
              <a:effectLst/>
              <a:latin typeface="+mn-lt"/>
              <a:ea typeface="+mn-ea"/>
              <a:cs typeface="+mn-cs"/>
            </a:rPr>
            <a:t> Rent, Operating, and Service Subsidy Sources</a:t>
          </a:r>
          <a:endParaRPr lang="en-US" sz="3600">
            <a:effectLst/>
          </a:endParaRPr>
        </a:p>
        <a:p>
          <a:r>
            <a:rPr lang="en-US" sz="1100" b="0" i="0">
              <a:solidFill>
                <a:schemeClr val="dk1"/>
              </a:solidFill>
              <a:effectLst/>
              <a:latin typeface="+mn-lt"/>
              <a:ea typeface="+mn-ea"/>
              <a:cs typeface="+mn-cs"/>
            </a:rPr>
            <a:t>● Please</a:t>
          </a:r>
          <a:r>
            <a:rPr lang="en-US" sz="1100" b="0" i="0" baseline="0">
              <a:solidFill>
                <a:schemeClr val="dk1"/>
              </a:solidFill>
              <a:effectLst/>
              <a:latin typeface="+mn-lt"/>
              <a:ea typeface="+mn-ea"/>
              <a:cs typeface="+mn-cs"/>
            </a:rPr>
            <a:t> be certain to enter the correct fund source in the correct table, as data from this form completes Forms 8C</a:t>
          </a:r>
        </a:p>
        <a:p>
          <a:r>
            <a:rPr lang="en-US" sz="1100" b="0" i="0" baseline="0">
              <a:solidFill>
                <a:schemeClr val="dk1"/>
              </a:solidFill>
              <a:effectLst/>
              <a:latin typeface="+mn-lt"/>
              <a:ea typeface="+mn-ea"/>
              <a:cs typeface="+mn-cs"/>
            </a:rPr>
            <a:t>   and 8D.</a:t>
          </a:r>
          <a:endParaRPr lang="en-US" sz="2800">
            <a:effectLst/>
          </a:endParaRPr>
        </a:p>
        <a:p>
          <a:pPr eaLnBrk="1" fontAlgn="auto" latinLnBrk="0" hangingPunct="1"/>
          <a:r>
            <a:rPr lang="en-US" sz="1100" b="0" i="0">
              <a:solidFill>
                <a:schemeClr val="dk1"/>
              </a:solidFill>
              <a:effectLst/>
              <a:latin typeface="+mn-lt"/>
              <a:ea typeface="+mn-ea"/>
              <a:cs typeface="+mn-cs"/>
            </a:rPr>
            <a:t>● For Services Sources, please</a:t>
          </a:r>
          <a:r>
            <a:rPr lang="en-US" sz="1100" b="0" i="0" baseline="0">
              <a:solidFill>
                <a:schemeClr val="dk1"/>
              </a:solidFill>
              <a:effectLst/>
              <a:latin typeface="+mn-lt"/>
              <a:ea typeface="+mn-ea"/>
              <a:cs typeface="+mn-cs"/>
            </a:rPr>
            <a:t> include only formal funding sources on this Form. </a:t>
          </a:r>
          <a:r>
            <a:rPr lang="en-US" sz="1100" b="1" i="1" baseline="0">
              <a:solidFill>
                <a:schemeClr val="dk1"/>
              </a:solidFill>
              <a:effectLst/>
              <a:latin typeface="+mn-lt"/>
              <a:ea typeface="+mn-ea"/>
              <a:cs typeface="+mn-cs"/>
            </a:rPr>
            <a:t>Cash flow should not</a:t>
          </a:r>
        </a:p>
        <a:p>
          <a:pPr eaLnBrk="1" fontAlgn="auto" latinLnBrk="0" hangingPunct="1"/>
          <a:r>
            <a:rPr lang="en-US" sz="1100" b="1" i="1" baseline="0">
              <a:solidFill>
                <a:schemeClr val="dk1"/>
              </a:solidFill>
              <a:effectLst/>
              <a:latin typeface="+mn-lt"/>
              <a:ea typeface="+mn-ea"/>
              <a:cs typeface="+mn-cs"/>
            </a:rPr>
            <a:t>    be listed in Service Funding Sources table</a:t>
          </a:r>
          <a:r>
            <a:rPr lang="en-US" sz="1100" b="1" i="0" baseline="0">
              <a:solidFill>
                <a:schemeClr val="dk1"/>
              </a:solidFill>
              <a:effectLst/>
              <a:latin typeface="+mn-lt"/>
              <a:ea typeface="+mn-ea"/>
              <a:cs typeface="+mn-cs"/>
            </a:rPr>
            <a: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8C: Personnel (Service and Operating) and Non-Personnel</a:t>
          </a:r>
          <a:r>
            <a:rPr lang="en-US" sz="1400" b="1" i="0" baseline="0">
              <a:solidFill>
                <a:schemeClr val="dk1"/>
              </a:solidFill>
              <a:effectLst/>
              <a:latin typeface="+mn-lt"/>
              <a:ea typeface="+mn-ea"/>
              <a:cs typeface="+mn-cs"/>
            </a:rPr>
            <a:t> Expenses</a:t>
          </a:r>
          <a:endParaRPr lang="en-US" sz="3600">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Enter the title of every paid staff person working on this project, including those paid by sub-contracted and partner</a:t>
          </a:r>
        </a:p>
        <a:p>
          <a:r>
            <a:rPr lang="en-US" sz="1100">
              <a:solidFill>
                <a:schemeClr val="dk1"/>
              </a:solidFill>
              <a:effectLst/>
              <a:latin typeface="+mn-lt"/>
              <a:ea typeface="+mn-ea"/>
              <a:cs typeface="+mn-cs"/>
            </a:rPr>
            <a:t>    agencies. Include administrative and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supervisory positions. Titles must correspond to job descriptions included with</a:t>
          </a:r>
        </a:p>
        <a:p>
          <a:r>
            <a:rPr lang="en-US" sz="1100">
              <a:solidFill>
                <a:schemeClr val="dk1"/>
              </a:solidFill>
              <a:effectLst/>
              <a:latin typeface="+mn-lt"/>
              <a:ea typeface="+mn-ea"/>
              <a:cs typeface="+mn-cs"/>
            </a:rPr>
            <a:t>    your application.</a:t>
          </a:r>
          <a:endParaRPr lang="en-US" sz="2800">
            <a:effectLst/>
          </a:endParaRPr>
        </a:p>
        <a:p>
          <a:r>
            <a:rPr lang="en-US" sz="1100" b="0" i="0">
              <a:solidFill>
                <a:schemeClr val="dk1"/>
              </a:solidFill>
              <a:effectLst/>
              <a:latin typeface="+mn-lt"/>
              <a:ea typeface="+mn-ea"/>
              <a:cs typeface="+mn-cs"/>
            </a:rPr>
            <a:t>● </a:t>
          </a:r>
          <a:r>
            <a:rPr lang="en-US" sz="1100" b="1">
              <a:solidFill>
                <a:schemeClr val="dk1"/>
              </a:solidFill>
              <a:effectLst/>
              <a:latin typeface="+mn-lt"/>
              <a:ea typeface="+mn-ea"/>
              <a:cs typeface="+mn-cs"/>
            </a:rPr>
            <a:t>If you propose to use project </a:t>
          </a:r>
          <a:r>
            <a:rPr lang="en-US" sz="1100" b="1" baseline="0">
              <a:solidFill>
                <a:schemeClr val="dk1"/>
              </a:solidFill>
              <a:effectLst/>
              <a:latin typeface="+mn-lt"/>
              <a:ea typeface="+mn-ea"/>
              <a:cs typeface="+mn-cs"/>
            </a:rPr>
            <a:t>Cash Flow </a:t>
          </a:r>
          <a:r>
            <a:rPr lang="en-US" sz="1100" b="0">
              <a:solidFill>
                <a:schemeClr val="dk1"/>
              </a:solidFill>
              <a:effectLst/>
              <a:latin typeface="+mn-lt"/>
              <a:ea typeface="+mn-ea"/>
              <a:cs typeface="+mn-cs"/>
            </a:rPr>
            <a:t>to subsidize operations and/or services, please indicate the amount of </a:t>
          </a:r>
        </a:p>
        <a:p>
          <a:r>
            <a:rPr lang="en-US" sz="1100" b="0">
              <a:solidFill>
                <a:schemeClr val="dk1"/>
              </a:solidFill>
              <a:effectLst/>
              <a:latin typeface="+mn-lt"/>
              <a:ea typeface="+mn-ea"/>
              <a:cs typeface="+mn-cs"/>
            </a:rPr>
            <a:t>    operating revenue used to cover service expenses in the Cash</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Flow column (viz.,</a:t>
          </a:r>
          <a:r>
            <a:rPr lang="en-US" sz="1100" b="0" baseline="0">
              <a:solidFill>
                <a:schemeClr val="dk1"/>
              </a:solidFill>
              <a:effectLst/>
              <a:latin typeface="+mn-lt"/>
              <a:ea typeface="+mn-ea"/>
              <a:cs typeface="+mn-cs"/>
            </a:rPr>
            <a:t> column N) </a:t>
          </a:r>
          <a:r>
            <a:rPr lang="en-US" sz="1100" b="0">
              <a:solidFill>
                <a:schemeClr val="dk1"/>
              </a:solidFill>
              <a:effectLst/>
              <a:latin typeface="+mn-lt"/>
              <a:ea typeface="+mn-ea"/>
              <a:cs typeface="+mn-cs"/>
            </a:rPr>
            <a:t>as relevant.</a:t>
          </a:r>
          <a:endParaRPr lang="en-US" sz="2800" b="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8D: Operating</a:t>
          </a:r>
          <a:r>
            <a:rPr lang="en-US" sz="1400" b="1" i="0" baseline="0">
              <a:solidFill>
                <a:schemeClr val="dk1"/>
              </a:solidFill>
              <a:effectLst/>
              <a:latin typeface="+mn-lt"/>
              <a:ea typeface="+mn-ea"/>
              <a:cs typeface="+mn-cs"/>
            </a:rPr>
            <a:t> Pro Forma </a:t>
          </a:r>
          <a:endParaRPr lang="en-US" sz="3600">
            <a:effectLst/>
          </a:endParaRPr>
        </a:p>
        <a:p>
          <a:pPr eaLnBrk="1" fontAlgn="auto" latinLnBrk="0" hangingPunct="1"/>
          <a:r>
            <a:rPr lang="en-US" sz="1100" b="0" i="0">
              <a:solidFill>
                <a:schemeClr val="dk1"/>
              </a:solidFill>
              <a:effectLst/>
              <a:latin typeface="+mn-lt"/>
              <a:ea typeface="+mn-ea"/>
              <a:cs typeface="+mn-cs"/>
            </a:rPr>
            <a:t>• Complete</a:t>
          </a:r>
          <a:r>
            <a:rPr lang="en-US" sz="1100" b="0" i="0" baseline="0">
              <a:solidFill>
                <a:schemeClr val="dk1"/>
              </a:solidFill>
              <a:effectLst/>
              <a:latin typeface="+mn-lt"/>
              <a:ea typeface="+mn-ea"/>
              <a:cs typeface="+mn-cs"/>
            </a:rPr>
            <a:t> all 15 years of the Pro Forma.</a:t>
          </a:r>
          <a:endParaRPr lang="en-US" sz="2800">
            <a:effectLst/>
          </a:endParaRPr>
        </a:p>
        <a:p>
          <a:pPr eaLnBrk="1" fontAlgn="auto" latinLnBrk="0" hangingPunct="1"/>
          <a:r>
            <a:rPr lang="en-US" sz="1100" b="0" i="0">
              <a:solidFill>
                <a:schemeClr val="dk1"/>
              </a:solidFill>
              <a:effectLst/>
              <a:latin typeface="+mn-lt"/>
              <a:ea typeface="+mn-ea"/>
              <a:cs typeface="+mn-cs"/>
            </a:rPr>
            <a:t>• U</a:t>
          </a:r>
          <a:r>
            <a:rPr lang="en-US" sz="1100">
              <a:solidFill>
                <a:schemeClr val="dk1"/>
              </a:solidFill>
              <a:effectLst/>
              <a:latin typeface="+mn-lt"/>
              <a:ea typeface="+mn-ea"/>
              <a:cs typeface="+mn-cs"/>
            </a:rPr>
            <a:t>tilize revenue inflation factors, cost escalators, and vacancy rates based on similar projects in your portfolio,</a:t>
          </a:r>
        </a:p>
        <a:p>
          <a:pPr eaLnBrk="1" fontAlgn="auto" latinLnBrk="0" hangingPunct="1"/>
          <a:r>
            <a:rPr lang="en-US" sz="1100">
              <a:solidFill>
                <a:schemeClr val="dk1"/>
              </a:solidFill>
              <a:effectLst/>
              <a:latin typeface="+mn-lt"/>
              <a:ea typeface="+mn-ea"/>
              <a:cs typeface="+mn-cs"/>
            </a:rPr>
            <a:t>   guidance from revenue sources, or other data sources. </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Declare the percentage values for all cost and revenue escalators in the fields provided. </a:t>
          </a:r>
          <a:r>
            <a:rPr lang="en-US" sz="1100">
              <a:solidFill>
                <a:schemeClr val="dk1"/>
              </a:solidFill>
              <a:effectLst/>
              <a:latin typeface="+mn-lt"/>
              <a:ea typeface="+mn-ea"/>
              <a:cs typeface="+mn-cs"/>
            </a:rPr>
            <a:t>In the absence of an </a:t>
          </a:r>
        </a:p>
        <a:p>
          <a:pPr eaLnBrk="1" fontAlgn="auto" latinLnBrk="0" hangingPunct="1"/>
          <a:r>
            <a:rPr lang="en-US" sz="1100">
              <a:solidFill>
                <a:schemeClr val="dk1"/>
              </a:solidFill>
              <a:effectLst/>
              <a:latin typeface="+mn-lt"/>
              <a:ea typeface="+mn-ea"/>
              <a:cs typeface="+mn-cs"/>
            </a:rPr>
            <a:t>   appropriate data or policy source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use the</a:t>
          </a:r>
          <a:r>
            <a:rPr lang="en-US" sz="1100" b="0" i="0" baseline="0">
              <a:solidFill>
                <a:schemeClr val="dk1"/>
              </a:solidFill>
              <a:effectLst/>
              <a:latin typeface="+mn-lt"/>
              <a:ea typeface="+mn-ea"/>
              <a:cs typeface="+mn-cs"/>
            </a:rPr>
            <a:t> provided default values.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All unshaded cells on this form will run calculations automatically, but may be overwritten. </a:t>
          </a:r>
          <a:endParaRPr lang="en-US" sz="2800">
            <a:effectLst/>
          </a:endParaRPr>
        </a:p>
        <a:p>
          <a:pPr eaLnBrk="1" fontAlgn="auto" latinLnBrk="0" hangingPunct="1"/>
          <a:endParaRPr lang="en-US" sz="1100" b="1" i="0">
            <a:solidFill>
              <a:schemeClr val="dk1"/>
            </a:solidFill>
            <a:effectLst/>
            <a:latin typeface="+mn-lt"/>
            <a:ea typeface="+mn-ea"/>
            <a:cs typeface="+mn-cs"/>
          </a:endParaRPr>
        </a:p>
        <a:p>
          <a:pPr eaLnBrk="1" fontAlgn="auto" latinLnBrk="0" hangingPunct="1"/>
          <a:r>
            <a:rPr lang="en-US" sz="1400" b="1" i="0" u="sng">
              <a:solidFill>
                <a:schemeClr val="dk1"/>
              </a:solidFill>
              <a:effectLst/>
              <a:latin typeface="+mn-lt"/>
              <a:ea typeface="+mn-ea"/>
              <a:cs typeface="+mn-cs"/>
            </a:rPr>
            <a:t>Definitions</a:t>
          </a:r>
          <a:r>
            <a:rPr lang="en-US" sz="1400" b="1" i="0">
              <a:solidFill>
                <a:schemeClr val="dk1"/>
              </a:solidFill>
              <a:effectLst/>
              <a:latin typeface="+mn-lt"/>
              <a:ea typeface="+mn-ea"/>
              <a:cs typeface="+mn-cs"/>
            </a:rPr>
            <a:t>:</a:t>
          </a:r>
          <a:endParaRPr lang="en-US" sz="1400">
            <a:effectLst/>
          </a:endParaRPr>
        </a:p>
        <a:p>
          <a:r>
            <a:rPr lang="en-US" sz="1100" b="1" i="0" u="sng">
              <a:solidFill>
                <a:schemeClr val="dk1"/>
              </a:solidFill>
              <a:effectLst/>
              <a:latin typeface="+mn-lt"/>
              <a:ea typeface="+mn-ea"/>
              <a:cs typeface="+mn-cs"/>
            </a:rPr>
            <a:t>Hard debt payments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required payments of principal and/or interest. If payments are not made, this is a considered a loan default. </a:t>
          </a:r>
          <a:r>
            <a:rPr lang="en-US" sz="1100" i="1">
              <a:solidFill>
                <a:schemeClr val="dk1"/>
              </a:solidFill>
              <a:effectLst/>
              <a:latin typeface="+mn-lt"/>
              <a:ea typeface="+mn-ea"/>
              <a:cs typeface="+mn-cs"/>
            </a:rPr>
            <a:t>Payments to an affiliated organization are never considered "Hard Debt" regardless of whether they are required. </a:t>
          </a:r>
        </a:p>
        <a:p>
          <a:endParaRPr lang="en-US" sz="1100" b="1" i="1">
            <a:solidFill>
              <a:schemeClr val="dk1"/>
            </a:solidFill>
            <a:effectLst/>
            <a:latin typeface="+mn-lt"/>
            <a:ea typeface="+mn-ea"/>
            <a:cs typeface="+mn-cs"/>
          </a:endParaRPr>
        </a:p>
        <a:p>
          <a:r>
            <a:rPr lang="en-US" sz="1100" b="1" i="0" u="sng">
              <a:solidFill>
                <a:schemeClr val="dk1"/>
              </a:solidFill>
              <a:effectLst/>
              <a:latin typeface="+mn-lt"/>
              <a:ea typeface="+mn-ea"/>
              <a:cs typeface="+mn-cs"/>
            </a:rPr>
            <a:t>Soft debt payments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optional payments principal and accrued interest if there is cash flow available after all project expenses including hard debt payments have been paid. If payment is not made, this is not considered a default. </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8E: Operating Pro Forma Details</a:t>
          </a:r>
          <a:endParaRPr lang="en-US" sz="3600">
            <a:effectLst/>
          </a:endParaRPr>
        </a:p>
        <a:p>
          <a:r>
            <a:rPr lang="en-US" sz="1100" b="0" i="0">
              <a:solidFill>
                <a:schemeClr val="dk1"/>
              </a:solidFill>
              <a:effectLst/>
              <a:latin typeface="+mn-lt"/>
              <a:ea typeface="+mn-ea"/>
              <a:cs typeface="+mn-cs"/>
            </a:rPr>
            <a:t>For</a:t>
          </a:r>
          <a:r>
            <a:rPr lang="en-US" sz="1100" b="0" i="0" baseline="0">
              <a:solidFill>
                <a:schemeClr val="dk1"/>
              </a:solidFill>
              <a:effectLst/>
              <a:latin typeface="+mn-lt"/>
              <a:ea typeface="+mn-ea"/>
              <a:cs typeface="+mn-cs"/>
            </a:rPr>
            <a:t> each item be as specific as possible. </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"Current Operations" should </a:t>
          </a:r>
          <a:r>
            <a:rPr lang="en-US" sz="1100" b="0" i="1" baseline="0">
              <a:solidFill>
                <a:schemeClr val="dk1"/>
              </a:solidFill>
              <a:effectLst/>
              <a:latin typeface="+mn-lt"/>
              <a:ea typeface="+mn-ea"/>
              <a:cs typeface="+mn-cs"/>
            </a:rPr>
            <a:t>only</a:t>
          </a:r>
          <a:r>
            <a:rPr lang="en-US" sz="1100" b="0" i="0" baseline="0">
              <a:solidFill>
                <a:schemeClr val="dk1"/>
              </a:solidFill>
              <a:effectLst/>
              <a:latin typeface="+mn-lt"/>
              <a:ea typeface="+mn-ea"/>
              <a:cs typeface="+mn-cs"/>
            </a:rPr>
            <a:t> be used for rehabilitation projects with existing tenants.</a:t>
          </a:r>
          <a:endParaRPr lang="en-US" sz="2800">
            <a:effectLst/>
          </a:endParaRPr>
        </a:p>
        <a:p>
          <a:r>
            <a:rPr lang="en-US" sz="1100" b="0" i="0">
              <a:solidFill>
                <a:schemeClr val="dk1"/>
              </a:solidFill>
              <a:effectLst/>
              <a:latin typeface="+mn-lt"/>
              <a:ea typeface="+mn-ea"/>
              <a:cs typeface="+mn-cs"/>
            </a:rPr>
            <a:t> ●  If</a:t>
          </a:r>
          <a:r>
            <a:rPr lang="en-US" sz="1100" b="0" i="0" baseline="0">
              <a:solidFill>
                <a:schemeClr val="dk1"/>
              </a:solidFill>
              <a:effectLst/>
              <a:latin typeface="+mn-lt"/>
              <a:ea typeface="+mn-ea"/>
              <a:cs typeface="+mn-cs"/>
            </a:rPr>
            <a:t> c</a:t>
          </a:r>
          <a:r>
            <a:rPr lang="en-US" sz="1100" b="0" i="0">
              <a:solidFill>
                <a:schemeClr val="dk1"/>
              </a:solidFill>
              <a:effectLst/>
              <a:latin typeface="+mn-lt"/>
              <a:ea typeface="+mn-ea"/>
              <a:cs typeface="+mn-cs"/>
            </a:rPr>
            <a:t>ost</a:t>
          </a:r>
          <a:r>
            <a:rPr lang="en-US" sz="1100" b="0" i="0" baseline="0">
              <a:solidFill>
                <a:schemeClr val="dk1"/>
              </a:solidFill>
              <a:effectLst/>
              <a:latin typeface="+mn-lt"/>
              <a:ea typeface="+mn-ea"/>
              <a:cs typeface="+mn-cs"/>
            </a:rPr>
            <a:t> estimates are based on other projects in the owner/sponsor's porftolio, identify the specific projects.</a:t>
          </a:r>
          <a:endParaRPr lang="en-US" sz="2800">
            <a:effectLst/>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33</xdr:row>
      <xdr:rowOff>28575</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62718" y="181770"/>
          <a:ext cx="6991352" cy="61333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9B: Identity of Interest Matrix</a:t>
          </a:r>
          <a:endParaRPr lang="en-US" sz="3600">
            <a:effectLst/>
          </a:endParaRPr>
        </a:p>
        <a:p>
          <a:r>
            <a:rPr lang="en-US" sz="1100" b="0" i="0">
              <a:solidFill>
                <a:schemeClr val="dk1"/>
              </a:solidFill>
              <a:effectLst/>
              <a:latin typeface="+mn-lt"/>
              <a:ea typeface="+mn-ea"/>
              <a:cs typeface="+mn-cs"/>
            </a:rPr>
            <a:t>If any individual or entity for the Project is Controlled By, In Control Of, Affiliated With, a Related Party to, or has an Identity of Interest with any of the other individuals or entities for the Project, mark each applicable box. If a box is marked for any of the individuals or entities for the Project, include a detailed description of the relationships between the parties.</a:t>
          </a:r>
        </a:p>
        <a:p>
          <a:endParaRPr lang="en-US" sz="1100" b="0" i="0">
            <a:solidFill>
              <a:schemeClr val="dk1"/>
            </a:solidFill>
            <a:effectLst/>
            <a:latin typeface="+mn-lt"/>
            <a:ea typeface="+mn-ea"/>
            <a:cs typeface="+mn-cs"/>
          </a:endParaRPr>
        </a:p>
        <a:p>
          <a:r>
            <a:rPr lang="en-US" sz="1400" b="1" i="0">
              <a:solidFill>
                <a:schemeClr val="dk1"/>
              </a:solidFill>
              <a:effectLst/>
              <a:latin typeface="+mn-lt"/>
              <a:ea typeface="+mn-ea"/>
              <a:cs typeface="+mn-cs"/>
            </a:rPr>
            <a:t>Form 9C:</a:t>
          </a:r>
          <a:r>
            <a:rPr lang="en-US" sz="1400" b="1" i="0" baseline="0">
              <a:solidFill>
                <a:schemeClr val="dk1"/>
              </a:solidFill>
              <a:effectLst/>
              <a:latin typeface="+mn-lt"/>
              <a:ea typeface="+mn-ea"/>
              <a:cs typeface="+mn-cs"/>
            </a:rPr>
            <a:t> Project Applicant Experience</a:t>
          </a:r>
          <a:endParaRPr lang="en-US" sz="3600">
            <a:effectLst/>
          </a:endParaRPr>
        </a:p>
        <a:p>
          <a:r>
            <a:rPr lang="en-US" sz="1100" b="1" i="0" u="sng">
              <a:solidFill>
                <a:schemeClr val="dk1"/>
              </a:solidFill>
              <a:effectLst/>
              <a:latin typeface="+mn-lt"/>
              <a:ea typeface="+mn-ea"/>
              <a:cs typeface="+mn-cs"/>
            </a:rPr>
            <a:t>For Applicant History:</a:t>
          </a:r>
          <a:endParaRPr lang="en-US" sz="2800" b="1">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Applicant Organization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 </a:t>
          </a:r>
        </a:p>
        <a:p>
          <a:pPr eaLnBrk="1" fontAlgn="auto" latinLnBrk="0" hangingPunct="1"/>
          <a:r>
            <a:rPr lang="en-US" sz="1100" b="0" i="0" baseline="0">
              <a:solidFill>
                <a:schemeClr val="dk1"/>
              </a:solidFill>
              <a:effectLst/>
              <a:latin typeface="+mn-lt"/>
              <a:ea typeface="+mn-ea"/>
              <a:cs typeface="+mn-cs"/>
            </a:rPr>
            <a:t>   Project Name").</a:t>
          </a:r>
          <a:endParaRPr lang="en-US" sz="2800">
            <a:effectLst/>
          </a:endParaRPr>
        </a:p>
        <a:p>
          <a:endParaRPr lang="en-US" sz="1100" b="0" i="0" u="sng">
            <a:solidFill>
              <a:schemeClr val="dk1"/>
            </a:solidFill>
            <a:effectLst/>
            <a:latin typeface="+mn-lt"/>
            <a:ea typeface="+mn-ea"/>
            <a:cs typeface="+mn-cs"/>
          </a:endParaRPr>
        </a:p>
        <a:p>
          <a:r>
            <a:rPr lang="en-US" sz="1100" b="1" i="0" u="sng">
              <a:solidFill>
                <a:schemeClr val="dk1"/>
              </a:solidFill>
              <a:effectLst/>
              <a:latin typeface="+mn-lt"/>
              <a:ea typeface="+mn-ea"/>
              <a:cs typeface="+mn-cs"/>
            </a:rPr>
            <a:t>For Applicant Pipeline:</a:t>
          </a:r>
          <a:endParaRPr lang="en-US" sz="2800" b="1">
            <a:effectLst/>
          </a:endParaRPr>
        </a:p>
        <a:p>
          <a:r>
            <a:rPr lang="en-US" sz="1100" b="0" i="0">
              <a:solidFill>
                <a:schemeClr val="dk1"/>
              </a:solidFill>
              <a:effectLst/>
              <a:latin typeface="+mn-lt"/>
              <a:ea typeface="+mn-ea"/>
              <a:cs typeface="+mn-cs"/>
            </a:rPr>
            <a:t>• List projects for which you plan to seek funding in the next 12 months or have received at least one funding </a:t>
          </a:r>
        </a:p>
        <a:p>
          <a:r>
            <a:rPr lang="en-US" sz="1100" b="0" i="0">
              <a:solidFill>
                <a:schemeClr val="dk1"/>
              </a:solidFill>
              <a:effectLst/>
              <a:latin typeface="+mn-lt"/>
              <a:ea typeface="+mn-ea"/>
              <a:cs typeface="+mn-cs"/>
            </a:rPr>
            <a:t>   commitment.</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9D: Development Consultant Experience</a:t>
          </a:r>
          <a:endParaRPr lang="en-US" sz="3600">
            <a:effectLst/>
          </a:endParaRPr>
        </a:p>
        <a:p>
          <a:r>
            <a:rPr lang="en-US" sz="1100" b="1" i="0" u="sng">
              <a:solidFill>
                <a:schemeClr val="dk1"/>
              </a:solidFill>
              <a:effectLst/>
              <a:latin typeface="+mn-lt"/>
              <a:ea typeface="+mn-ea"/>
              <a:cs typeface="+mn-cs"/>
            </a:rPr>
            <a:t>For Developer Consultant History</a:t>
          </a:r>
          <a:endParaRPr lang="en-US" sz="2800" b="1">
            <a:effectLst/>
          </a:endParaRPr>
        </a:p>
        <a:p>
          <a:r>
            <a:rPr lang="en-US" sz="1100" b="0" i="0">
              <a:solidFill>
                <a:schemeClr val="dk1"/>
              </a:solidFill>
              <a:effectLst/>
              <a:latin typeface="+mn-lt"/>
              <a:ea typeface="+mn-ea"/>
              <a:cs typeface="+mn-cs"/>
            </a:rPr>
            <a:t>• Indicate for each project what type it was by entering SF (Single-Family) or MF (Multifamily) and R (Rehab) or NC</a:t>
          </a:r>
        </a:p>
        <a:p>
          <a:r>
            <a:rPr lang="en-US" sz="1100" b="0" i="0">
              <a:solidFill>
                <a:schemeClr val="dk1"/>
              </a:solidFill>
              <a:effectLst/>
              <a:latin typeface="+mn-lt"/>
              <a:ea typeface="+mn-ea"/>
              <a:cs typeface="+mn-cs"/>
            </a:rPr>
            <a:t>   (New Construction) in the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project name. </a:t>
          </a:r>
          <a:endParaRPr lang="en-US" sz="2800">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Development Consultant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a:t>
          </a:r>
        </a:p>
        <a:p>
          <a:pPr eaLnBrk="1" fontAlgn="auto" latinLnBrk="0" hangingPunct="1"/>
          <a:r>
            <a:rPr lang="en-US" sz="1100" b="0" i="0" baseline="0">
              <a:solidFill>
                <a:schemeClr val="dk1"/>
              </a:solidFill>
              <a:effectLst/>
              <a:latin typeface="+mn-lt"/>
              <a:ea typeface="+mn-ea"/>
              <a:cs typeface="+mn-cs"/>
            </a:rPr>
            <a:t>   Project Name").</a:t>
          </a:r>
        </a:p>
        <a:p>
          <a:pPr eaLnBrk="1" fontAlgn="auto" latinLnBrk="0" hangingPunct="1"/>
          <a:endParaRPr lang="en-US" sz="1400">
            <a:effectLst/>
          </a:endParaRPr>
        </a:p>
        <a:p>
          <a:r>
            <a:rPr lang="en-US" sz="1100" b="1" i="0" u="sng">
              <a:solidFill>
                <a:schemeClr val="dk1"/>
              </a:solidFill>
              <a:effectLst/>
              <a:latin typeface="+mn-lt"/>
              <a:ea typeface="+mn-ea"/>
              <a:cs typeface="+mn-cs"/>
            </a:rPr>
            <a:t>For Developer</a:t>
          </a:r>
          <a:r>
            <a:rPr lang="en-US" sz="1100" b="1" i="0" u="sng" baseline="0">
              <a:solidFill>
                <a:schemeClr val="dk1"/>
              </a:solidFill>
              <a:effectLst/>
              <a:latin typeface="+mn-lt"/>
              <a:ea typeface="+mn-ea"/>
              <a:cs typeface="+mn-cs"/>
            </a:rPr>
            <a:t> Consultant Pipeline</a:t>
          </a:r>
          <a:endParaRPr lang="en-US" sz="2800" b="1">
            <a:effectLst/>
          </a:endParaRPr>
        </a:p>
        <a:p>
          <a:r>
            <a:rPr lang="en-US" sz="1100" b="0" i="0">
              <a:solidFill>
                <a:schemeClr val="dk1"/>
              </a:solidFill>
              <a:effectLst/>
              <a:latin typeface="+mn-lt"/>
              <a:ea typeface="+mn-ea"/>
              <a:cs typeface="+mn-cs"/>
            </a:rPr>
            <a:t>• Include projects for which you plan to seek funding in the next 12 months or have received at least one funding</a:t>
          </a:r>
        </a:p>
        <a:p>
          <a:r>
            <a:rPr lang="en-US" sz="1100" b="0" i="0">
              <a:solidFill>
                <a:schemeClr val="dk1"/>
              </a:solidFill>
              <a:effectLst/>
              <a:latin typeface="+mn-lt"/>
              <a:ea typeface="+mn-ea"/>
              <a:cs typeface="+mn-cs"/>
            </a:rPr>
            <a:t>   commitment.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9E: Project Property Management</a:t>
          </a:r>
          <a:r>
            <a:rPr lang="en-US" sz="1400" b="1" i="0" baseline="0">
              <a:solidFill>
                <a:schemeClr val="dk1"/>
              </a:solidFill>
              <a:effectLst/>
              <a:latin typeface="+mn-lt"/>
              <a:ea typeface="+mn-ea"/>
              <a:cs typeface="+mn-cs"/>
            </a:rPr>
            <a:t> Firm Experience</a:t>
          </a:r>
          <a:endParaRPr lang="en-US" sz="3600">
            <a:effectLst/>
          </a:endParaRPr>
        </a:p>
        <a:p>
          <a:r>
            <a:rPr lang="en-US" sz="1100" b="0" i="0">
              <a:solidFill>
                <a:schemeClr val="dk1"/>
              </a:solidFill>
              <a:effectLst/>
              <a:latin typeface="+mn-lt"/>
              <a:ea typeface="+mn-ea"/>
              <a:cs typeface="+mn-cs"/>
            </a:rPr>
            <a:t>• Please list up to 10 similar publicly funded projects that your organization, or your selected</a:t>
          </a:r>
          <a:r>
            <a:rPr lang="en-US" sz="1100" b="0" i="0" baseline="0">
              <a:solidFill>
                <a:schemeClr val="dk1"/>
              </a:solidFill>
              <a:effectLst/>
              <a:latin typeface="+mn-lt"/>
              <a:ea typeface="+mn-ea"/>
              <a:cs typeface="+mn-cs"/>
            </a:rPr>
            <a:t> Property Management</a:t>
          </a:r>
        </a:p>
        <a:p>
          <a:r>
            <a:rPr lang="en-US" sz="1100" b="0" i="0" baseline="0">
              <a:solidFill>
                <a:schemeClr val="dk1"/>
              </a:solidFill>
              <a:effectLst/>
              <a:latin typeface="+mn-lt"/>
              <a:ea typeface="+mn-ea"/>
              <a:cs typeface="+mn-cs"/>
            </a:rPr>
            <a:t>   firm, </a:t>
          </a:r>
          <a:r>
            <a:rPr lang="en-US" sz="1100" b="0" i="0">
              <a:solidFill>
                <a:schemeClr val="dk1"/>
              </a:solidFill>
              <a:effectLst/>
              <a:latin typeface="+mn-lt"/>
              <a:ea typeface="+mn-ea"/>
              <a:cs typeface="+mn-cs"/>
            </a:rPr>
            <a:t>has managed or currently manages.</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HTF\Application\Application%20Revision\2024\4_CFA%20(MF)%20Forms%20v1.0.1.xlsx" TargetMode="External"/><Relationship Id="rId1" Type="http://schemas.openxmlformats.org/officeDocument/2006/relationships/externalLinkPath" Target="https://wshfc1.sharepoint.com/HTF/Application/Application%20Revision/2024/4_CFA%20(MF)%20Forms%20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 Sheet Insert"/>
      <sheetName val="Resources Insert"/>
      <sheetName val="LIHTC Insert"/>
      <sheetName val="5 Default Check"/>
      <sheetName val="Messages"/>
      <sheetName val="Validations Checklist"/>
      <sheetName val="Dropdowns"/>
      <sheetName val="Form 1 Information"/>
      <sheetName val="1"/>
      <sheetName val="Form 2A,B Information"/>
      <sheetName val="2A"/>
      <sheetName val="2B"/>
      <sheetName val="Form 3 Information"/>
      <sheetName val="3"/>
      <sheetName val="4"/>
      <sheetName val="Form 5 Information"/>
      <sheetName val="5"/>
      <sheetName val="Form 6A-E Information"/>
      <sheetName val="6A"/>
      <sheetName val="6B"/>
      <sheetName val="6C"/>
      <sheetName val="6D"/>
      <sheetName val="6E"/>
      <sheetName val="Form 7A,B Information"/>
      <sheetName val="7A"/>
      <sheetName val="7B"/>
      <sheetName val="Form 8A-E Information"/>
      <sheetName val="8A"/>
      <sheetName val="8B"/>
      <sheetName val="8C"/>
      <sheetName val="8D"/>
      <sheetName val="8E"/>
      <sheetName val="Form 9A-E Information"/>
      <sheetName val="9A"/>
      <sheetName val="9B"/>
      <sheetName val="9C"/>
      <sheetName val="9D"/>
      <sheetName val="9E"/>
    </sheetNames>
    <sheetDataSet>
      <sheetData sheetId="0" refreshError="1"/>
      <sheetData sheetId="1" refreshError="1"/>
      <sheetData sheetId="2" refreshError="1"/>
      <sheetData sheetId="3" refreshError="1"/>
      <sheetData sheetId="4" refreshError="1"/>
      <sheetData sheetId="5" refreshError="1"/>
      <sheetData sheetId="6">
        <row r="3">
          <cell r="B3" t="str">
            <v>Select…</v>
          </cell>
        </row>
        <row r="4">
          <cell r="B4" t="str">
            <v>Behavioral Illness</v>
          </cell>
        </row>
        <row r="5">
          <cell r="B5" t="str">
            <v>Chronic Mental Illness</v>
          </cell>
        </row>
        <row r="6">
          <cell r="B6" t="str">
            <v>Intellectual/Developmental Disabled</v>
          </cell>
        </row>
        <row r="7">
          <cell r="B7" t="str">
            <v>Domestic Violence</v>
          </cell>
        </row>
        <row r="8">
          <cell r="B8" t="str">
            <v>Farmworkers</v>
          </cell>
        </row>
        <row r="9">
          <cell r="B9" t="str">
            <v>Frail Elderly</v>
          </cell>
        </row>
        <row r="10">
          <cell r="B10" t="str">
            <v>General</v>
          </cell>
        </row>
        <row r="11">
          <cell r="B11" t="str">
            <v>HIV/AIDS</v>
          </cell>
        </row>
        <row r="12">
          <cell r="B12" t="str">
            <v>Households/Families with Children</v>
          </cell>
        </row>
        <row r="13">
          <cell r="B13" t="str">
            <v>Individuals</v>
          </cell>
        </row>
        <row r="14">
          <cell r="B14" t="str">
            <v>Multiple Special Needs (describe below)</v>
          </cell>
        </row>
        <row r="15">
          <cell r="B15" t="str">
            <v>Other Low Income (describe below)</v>
          </cell>
        </row>
        <row r="16">
          <cell r="B16" t="str">
            <v>Other Special Needs (describe below)</v>
          </cell>
        </row>
        <row r="17">
          <cell r="B17" t="str">
            <v>Physically Disabled</v>
          </cell>
        </row>
        <row r="18">
          <cell r="B18" t="str">
            <v>Seasonal/Migrant Farmworkers</v>
          </cell>
        </row>
        <row r="19">
          <cell r="B19" t="str">
            <v>Senior</v>
          </cell>
        </row>
        <row r="20">
          <cell r="B20" t="str">
            <v>Substance Use Disorder</v>
          </cell>
        </row>
        <row r="21">
          <cell r="B21" t="str">
            <v>Veteran</v>
          </cell>
        </row>
        <row r="22">
          <cell r="B22" t="str">
            <v>Young Adults 18-24</v>
          </cell>
        </row>
        <row r="23">
          <cell r="B23" t="str">
            <v>Youth Under 18</v>
          </cell>
        </row>
        <row r="27">
          <cell r="B27" t="str">
            <v>Select…</v>
          </cell>
        </row>
        <row r="28">
          <cell r="B28" t="str">
            <v>Yes</v>
          </cell>
        </row>
        <row r="29">
          <cell r="B29" t="str">
            <v>No</v>
          </cell>
        </row>
        <row r="41">
          <cell r="B41" t="str">
            <v>Select…</v>
          </cell>
        </row>
        <row r="42">
          <cell r="B42" t="str">
            <v>Shelter</v>
          </cell>
        </row>
        <row r="43">
          <cell r="B43" t="str">
            <v>Transitional</v>
          </cell>
        </row>
        <row r="44">
          <cell r="B44" t="str">
            <v>Permanent</v>
          </cell>
        </row>
        <row r="52">
          <cell r="B52" t="str">
            <v>Select…</v>
          </cell>
        </row>
        <row r="53">
          <cell r="B53" t="str">
            <v>Units</v>
          </cell>
        </row>
        <row r="54">
          <cell r="B54" t="str">
            <v>Beds</v>
          </cell>
        </row>
        <row r="57">
          <cell r="E57" t="str">
            <v>Select…</v>
          </cell>
        </row>
        <row r="58">
          <cell r="E58" t="str">
            <v>Grant</v>
          </cell>
        </row>
        <row r="59">
          <cell r="E59" t="str">
            <v>Loan</v>
          </cell>
        </row>
        <row r="62">
          <cell r="B62" t="str">
            <v>Select…</v>
          </cell>
        </row>
        <row r="63">
          <cell r="B63" t="str">
            <v>Hard</v>
          </cell>
        </row>
        <row r="64">
          <cell r="B64" t="str">
            <v>Soft</v>
          </cell>
        </row>
        <row r="74">
          <cell r="E74" t="str">
            <v>Select…</v>
          </cell>
        </row>
        <row r="75">
          <cell r="E75" t="str">
            <v>Studio</v>
          </cell>
        </row>
        <row r="76">
          <cell r="E76" t="str">
            <v>SRO</v>
          </cell>
        </row>
        <row r="77">
          <cell r="E77" t="str">
            <v>1 BR</v>
          </cell>
        </row>
        <row r="78">
          <cell r="E78" t="str">
            <v>2 BR</v>
          </cell>
        </row>
        <row r="79">
          <cell r="E79" t="str">
            <v>3 BR</v>
          </cell>
        </row>
        <row r="80">
          <cell r="E80" t="str">
            <v>4 BR</v>
          </cell>
        </row>
        <row r="81">
          <cell r="E81" t="str">
            <v>Other Residential</v>
          </cell>
        </row>
        <row r="82">
          <cell r="E82" t="str">
            <v>Business</v>
          </cell>
        </row>
        <row r="83">
          <cell r="B83" t="str">
            <v>Select…</v>
          </cell>
        </row>
        <row r="84">
          <cell r="B84" t="str">
            <v>Beds</v>
          </cell>
        </row>
        <row r="85">
          <cell r="B85" t="str">
            <v>SRO</v>
          </cell>
        </row>
        <row r="86">
          <cell r="B86" t="str">
            <v>Studio</v>
          </cell>
        </row>
        <row r="87">
          <cell r="B87" t="str">
            <v>1 BR</v>
          </cell>
        </row>
        <row r="88">
          <cell r="B88" t="str">
            <v>2 BR</v>
          </cell>
        </row>
        <row r="89">
          <cell r="B89" t="str">
            <v>3 BR</v>
          </cell>
        </row>
        <row r="90">
          <cell r="B90" t="str">
            <v>4 BR</v>
          </cell>
        </row>
        <row r="91">
          <cell r="B91" t="str">
            <v>5+ BR</v>
          </cell>
        </row>
        <row r="93">
          <cell r="B93" t="str">
            <v>Select…</v>
          </cell>
        </row>
        <row r="94">
          <cell r="B94" t="str">
            <v>CAUs / Managers</v>
          </cell>
        </row>
        <row r="95">
          <cell r="B95" t="str">
            <v>Market Rate</v>
          </cell>
        </row>
        <row r="98">
          <cell r="B98" t="str">
            <v>Select…</v>
          </cell>
        </row>
        <row r="99">
          <cell r="B99">
            <v>0.25</v>
          </cell>
        </row>
        <row r="100">
          <cell r="B100">
            <v>0.3</v>
          </cell>
        </row>
        <row r="101">
          <cell r="B101">
            <v>0.35</v>
          </cell>
        </row>
        <row r="102">
          <cell r="B102">
            <v>0.4</v>
          </cell>
        </row>
        <row r="103">
          <cell r="B103">
            <v>0.45</v>
          </cell>
        </row>
        <row r="104">
          <cell r="B104">
            <v>0.5</v>
          </cell>
        </row>
        <row r="105">
          <cell r="B105">
            <v>0.55000000000000004</v>
          </cell>
        </row>
        <row r="106">
          <cell r="B106">
            <v>0.6</v>
          </cell>
        </row>
        <row r="107">
          <cell r="B107">
            <v>0.65</v>
          </cell>
        </row>
        <row r="108">
          <cell r="B108">
            <v>0.8</v>
          </cell>
        </row>
        <row r="116">
          <cell r="B116" t="str">
            <v>X</v>
          </cell>
        </row>
        <row r="122">
          <cell r="B122" t="str">
            <v>Select…</v>
          </cell>
        </row>
        <row r="123">
          <cell r="B123" t="str">
            <v>Single-Family Detached</v>
          </cell>
        </row>
        <row r="124">
          <cell r="B124" t="str">
            <v>Townhouse/Duplex</v>
          </cell>
        </row>
        <row r="125">
          <cell r="B125" t="str">
            <v>Walk-Up (≤3 Floors no elevator)</v>
          </cell>
        </row>
        <row r="126">
          <cell r="B126" t="str">
            <v>Low-Rise (2-3 floors w elevator)</v>
          </cell>
        </row>
        <row r="127">
          <cell r="B127" t="str">
            <v>Mid-Rise (4-6 floors w elevator)</v>
          </cell>
        </row>
        <row r="128">
          <cell r="B128" t="str">
            <v>High Rise (7+ floors)</v>
          </cell>
        </row>
        <row r="129">
          <cell r="B129" t="str">
            <v>Mobile Home Pad</v>
          </cell>
        </row>
        <row r="130">
          <cell r="B130" t="str">
            <v>Shelter/Open-floor</v>
          </cell>
        </row>
        <row r="133">
          <cell r="B133" t="str">
            <v>Select…</v>
          </cell>
        </row>
        <row r="134">
          <cell r="B134" t="str">
            <v>New Construction</v>
          </cell>
        </row>
        <row r="135">
          <cell r="B135" t="str">
            <v>Rehab</v>
          </cell>
        </row>
        <row r="136">
          <cell r="B136" t="str">
            <v>Acquisition</v>
          </cell>
        </row>
        <row r="138">
          <cell r="B138" t="str">
            <v>Select…</v>
          </cell>
        </row>
        <row r="139">
          <cell r="B139" t="str">
            <v>Predevelopment</v>
          </cell>
        </row>
        <row r="140">
          <cell r="B140" t="str">
            <v>Under Construction</v>
          </cell>
        </row>
        <row r="141">
          <cell r="B141" t="str">
            <v>Stalled</v>
          </cell>
        </row>
        <row r="142">
          <cell r="B142" t="str">
            <v>Lease Up</v>
          </cell>
        </row>
        <row r="144">
          <cell r="B144" t="str">
            <v>Select..</v>
          </cell>
        </row>
        <row r="145">
          <cell r="B145" t="str">
            <v>Rental</v>
          </cell>
        </row>
        <row r="146">
          <cell r="B146" t="str">
            <v>Home Ownership</v>
          </cell>
        </row>
        <row r="148">
          <cell r="B148" t="str">
            <v>Select…</v>
          </cell>
        </row>
        <row r="149">
          <cell r="B149" t="str">
            <v>NC</v>
          </cell>
        </row>
        <row r="150">
          <cell r="B150" t="str">
            <v>R</v>
          </cell>
        </row>
        <row r="151">
          <cell r="B151" t="str">
            <v>A</v>
          </cell>
        </row>
        <row r="152">
          <cell r="B152" t="str">
            <v>NC+R</v>
          </cell>
        </row>
        <row r="153">
          <cell r="B153" t="str">
            <v>A+R</v>
          </cell>
        </row>
        <row r="155">
          <cell r="B155" t="str">
            <v>Select…</v>
          </cell>
        </row>
        <row r="156">
          <cell r="B156" t="str">
            <v>Yes, Yes</v>
          </cell>
        </row>
        <row r="157">
          <cell r="B157" t="str">
            <v>Yes, No</v>
          </cell>
        </row>
        <row r="158">
          <cell r="B158" t="str">
            <v>No, Yes</v>
          </cell>
        </row>
        <row r="159">
          <cell r="B159" t="str">
            <v>No, No</v>
          </cell>
        </row>
        <row r="161">
          <cell r="B161" t="str">
            <v>Select…</v>
          </cell>
        </row>
        <row r="162">
          <cell r="B162" t="str">
            <v>n/a - Not Started</v>
          </cell>
        </row>
        <row r="163">
          <cell r="B163" t="str">
            <v>Yes, Yes</v>
          </cell>
        </row>
        <row r="164">
          <cell r="B164" t="str">
            <v>Yes, No</v>
          </cell>
        </row>
        <row r="165">
          <cell r="B165" t="str">
            <v>No, Yes</v>
          </cell>
        </row>
        <row r="166">
          <cell r="B166" t="str">
            <v>No, No</v>
          </cell>
        </row>
        <row r="170">
          <cell r="B170" t="str">
            <v>Select…</v>
          </cell>
        </row>
        <row r="171">
          <cell r="B171" t="str">
            <v>Bank</v>
          </cell>
          <cell r="E171" t="str">
            <v>Select…</v>
          </cell>
        </row>
        <row r="172">
          <cell r="B172" t="str">
            <v>City</v>
          </cell>
          <cell r="E172" t="str">
            <v>Bank</v>
          </cell>
        </row>
        <row r="173">
          <cell r="B173" t="str">
            <v>County</v>
          </cell>
          <cell r="E173" t="str">
            <v>City</v>
          </cell>
        </row>
        <row r="174">
          <cell r="B174" t="str">
            <v>Developer</v>
          </cell>
          <cell r="E174" t="str">
            <v>County</v>
          </cell>
        </row>
        <row r="175">
          <cell r="B175" t="str">
            <v>Federal</v>
          </cell>
          <cell r="E175" t="str">
            <v>Developer</v>
          </cell>
        </row>
        <row r="176">
          <cell r="B176" t="str">
            <v>GSE</v>
          </cell>
          <cell r="E176" t="str">
            <v>Federal</v>
          </cell>
        </row>
        <row r="177">
          <cell r="B177" t="str">
            <v>Private</v>
          </cell>
          <cell r="E177" t="str">
            <v>GSE</v>
          </cell>
        </row>
        <row r="178">
          <cell r="B178" t="str">
            <v>Public Housing Authority</v>
          </cell>
          <cell r="E178" t="str">
            <v>Private</v>
          </cell>
        </row>
        <row r="179">
          <cell r="B179" t="str">
            <v>Sponsor</v>
          </cell>
          <cell r="E179" t="str">
            <v>Public Housing Authority</v>
          </cell>
        </row>
        <row r="180">
          <cell r="B180" t="str">
            <v>State - Housing Trust Fund</v>
          </cell>
          <cell r="E180" t="str">
            <v>Sponsor</v>
          </cell>
        </row>
        <row r="181">
          <cell r="B181" t="str">
            <v>State - other</v>
          </cell>
          <cell r="E181" t="str">
            <v>State</v>
          </cell>
        </row>
        <row r="182">
          <cell r="B182" t="str">
            <v>Tax Credits - 9%</v>
          </cell>
          <cell r="E182" t="str">
            <v xml:space="preserve">Tax Credits - Historic Rehab </v>
          </cell>
        </row>
        <row r="183">
          <cell r="B183" t="str">
            <v>Tax Credits - 4%</v>
          </cell>
          <cell r="E183" t="str">
            <v xml:space="preserve">Tax Credits - New Market </v>
          </cell>
        </row>
        <row r="184">
          <cell r="B184" t="str">
            <v>Tax Credits - Historic Rehab</v>
          </cell>
          <cell r="E184" t="str">
            <v xml:space="preserve">    -----------</v>
          </cell>
        </row>
        <row r="185">
          <cell r="B185" t="str">
            <v xml:space="preserve">    -----------</v>
          </cell>
          <cell r="E185" t="str">
            <v>Other</v>
          </cell>
        </row>
        <row r="186">
          <cell r="B186" t="str">
            <v>Other</v>
          </cell>
        </row>
        <row r="189">
          <cell r="B189" t="str">
            <v>Select…</v>
          </cell>
        </row>
        <row r="190">
          <cell r="B190" t="str">
            <v>On Site</v>
          </cell>
        </row>
        <row r="191">
          <cell r="B191" t="str">
            <v>Off Site</v>
          </cell>
        </row>
        <row r="194">
          <cell r="B194" t="str">
            <v>Select…</v>
          </cell>
        </row>
        <row r="195">
          <cell r="B195" t="str">
            <v>Actual</v>
          </cell>
        </row>
        <row r="196">
          <cell r="B196" t="str">
            <v>Percent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9:O23" headerRowCount="0" totalsRowShown="0" headerRowDxfId="102" dataDxfId="100" headerRowBorderDxfId="101" tableBorderDxfId="99">
  <tableColumns count="13">
    <tableColumn id="1" xr3:uid="{00000000-0010-0000-0000-000001000000}" name="Building # " headerRowDxfId="98" dataDxfId="97"/>
    <tableColumn id="2" xr3:uid="{00000000-0010-0000-0000-000002000000}" name="# of Floors" headerRowDxfId="96" dataDxfId="95"/>
    <tableColumn id="3" xr3:uid="{00000000-0010-0000-0000-000003000000}" name=" Low-Income Units" headerRowDxfId="94" dataDxfId="93"/>
    <tableColumn id="4" xr3:uid="{00000000-0010-0000-0000-000004000000}" name="Common Area/ Manager Units" headerRowDxfId="92" dataDxfId="91"/>
    <tableColumn id="5" xr3:uid="{00000000-0010-0000-0000-000005000000}" name="Market Rate Units" headerRowDxfId="90" dataDxfId="89"/>
    <tableColumn id="6" xr3:uid="{00000000-0010-0000-0000-000006000000}" name="Common Area for Residential Services" headerRowDxfId="88" dataDxfId="87"/>
    <tableColumn id="7" xr3:uid="{00000000-0010-0000-0000-000007000000}" name="Other Common Area" headerRowDxfId="86" dataDxfId="85"/>
    <tableColumn id="8" xr3:uid="{00000000-0010-0000-0000-000008000000}" name="Structured Residential Parking" headerRowDxfId="84" dataDxfId="83"/>
    <tableColumn id="9" xr3:uid="{00000000-0010-0000-0000-000009000000}" name="Total Residential Gross Square Footage" headerRowDxfId="82" dataDxfId="81">
      <calculatedColumnFormula>SUM(E10:J10)</calculatedColumnFormula>
    </tableColumn>
    <tableColumn id="10" xr3:uid="{00000000-0010-0000-0000-00000A000000}" name="." headerRowDxfId="80" dataDxfId="79"/>
    <tableColumn id="11" xr3:uid="{00000000-0010-0000-0000-00000B000000}" name="# of floors2" headerRowDxfId="78" dataDxfId="77"/>
    <tableColumn id="12" xr3:uid="{00000000-0010-0000-0000-00000C000000}" name="Gross Square Footage" headerRowDxfId="76" dataDxfId="75"/>
    <tableColumn id="13" xr3:uid="{00000000-0010-0000-0000-00000D000000}" name="Total Gross Square Footage" headerRowDxfId="74" dataDxfId="73">
      <calculatedColumnFormula>K10+N10</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shfc.org/mhcf/9percent/app.htm"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1.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8FAA3-CDF7-426F-8652-D5F225D7E9D7}">
  <dimension ref="A1:B11"/>
  <sheetViews>
    <sheetView workbookViewId="0">
      <selection activeCell="H25" sqref="H25"/>
    </sheetView>
  </sheetViews>
  <sheetFormatPr defaultRowHeight="15" x14ac:dyDescent="0.25"/>
  <sheetData>
    <row r="1" spans="1:2" x14ac:dyDescent="0.25">
      <c r="A1" t="s">
        <v>1283</v>
      </c>
      <c r="B1">
        <v>2026.1</v>
      </c>
    </row>
    <row r="2" spans="1:2" x14ac:dyDescent="0.25">
      <c r="A2" t="s">
        <v>1301</v>
      </c>
    </row>
    <row r="4" spans="1:2" x14ac:dyDescent="0.25">
      <c r="A4" s="632">
        <v>2026.1</v>
      </c>
    </row>
    <row r="5" spans="1:2" x14ac:dyDescent="0.25">
      <c r="A5" t="s">
        <v>1298</v>
      </c>
    </row>
    <row r="6" spans="1:2" x14ac:dyDescent="0.25">
      <c r="A6" t="s">
        <v>1284</v>
      </c>
    </row>
    <row r="7" spans="1:2" x14ac:dyDescent="0.25">
      <c r="A7" t="s">
        <v>1285</v>
      </c>
    </row>
    <row r="8" spans="1:2" x14ac:dyDescent="0.25">
      <c r="A8" t="s">
        <v>1299</v>
      </c>
    </row>
    <row r="9" spans="1:2" x14ac:dyDescent="0.25">
      <c r="A9" t="s">
        <v>1300</v>
      </c>
    </row>
    <row r="10" spans="1:2" x14ac:dyDescent="0.25">
      <c r="A10" t="s">
        <v>1302</v>
      </c>
    </row>
    <row r="11" spans="1:2" x14ac:dyDescent="0.25">
      <c r="A11" t="s">
        <v>1303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FF00"/>
    <pageSetUpPr fitToPage="1"/>
  </sheetPr>
  <dimension ref="A1"/>
  <sheetViews>
    <sheetView showGridLines="0" zoomScaleNormal="100" workbookViewId="0">
      <selection activeCell="E32" sqref="E32"/>
    </sheetView>
  </sheetViews>
  <sheetFormatPr defaultRowHeight="15" x14ac:dyDescent="0.25"/>
  <sheetData/>
  <pageMargins left="0.25" right="0.25" top="0.75" bottom="0.75" header="0.3" footer="0.3"/>
  <pageSetup scale="9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1:Y52"/>
  <sheetViews>
    <sheetView showGridLines="0" zoomScaleNormal="100" workbookViewId="0">
      <selection activeCell="D32" sqref="D32:E32"/>
    </sheetView>
  </sheetViews>
  <sheetFormatPr defaultColWidth="9.140625" defaultRowHeight="15" x14ac:dyDescent="0.25"/>
  <cols>
    <col min="1" max="1" width="1.7109375" style="13" customWidth="1"/>
    <col min="2" max="3" width="1.42578125" style="13" customWidth="1"/>
    <col min="4" max="4" width="11" style="13" customWidth="1"/>
    <col min="5" max="5" width="9.140625" style="13"/>
    <col min="6" max="6" width="4" style="13" customWidth="1"/>
    <col min="7" max="9" width="9.140625" style="13"/>
    <col min="10" max="10" width="4" style="13" customWidth="1"/>
    <col min="11" max="12" width="9.140625" style="13"/>
    <col min="13" max="13" width="4" style="13" bestFit="1" customWidth="1"/>
    <col min="14" max="14" width="6" style="13" customWidth="1"/>
    <col min="15" max="15" width="9.140625" style="13"/>
    <col min="16" max="16" width="1.42578125" style="13" customWidth="1"/>
    <col min="17" max="19" width="1.7109375" style="13" customWidth="1"/>
    <col min="20" max="24" width="9.140625" style="13"/>
    <col min="25" max="25" width="1.7109375" style="13" customWidth="1"/>
    <col min="26" max="16384" width="9.140625" style="13"/>
  </cols>
  <sheetData>
    <row r="1" spans="2:25" s="539" customFormat="1" ht="9" thickBot="1" x14ac:dyDescent="0.2"/>
    <row r="2" spans="2:25" ht="7.5" customHeight="1" thickBot="1" x14ac:dyDescent="0.3">
      <c r="B2" s="640"/>
      <c r="C2" s="641"/>
      <c r="D2" s="641"/>
      <c r="E2" s="641"/>
      <c r="F2" s="641"/>
      <c r="G2" s="641"/>
      <c r="H2" s="641"/>
      <c r="I2" s="641"/>
      <c r="J2" s="641"/>
      <c r="K2" s="641"/>
      <c r="L2" s="641"/>
      <c r="M2" s="641"/>
      <c r="N2" s="641"/>
      <c r="O2" s="641"/>
      <c r="P2" s="641"/>
      <c r="Q2" s="642"/>
    </row>
    <row r="3" spans="2:25" ht="18.75" x14ac:dyDescent="0.3">
      <c r="B3" s="643"/>
      <c r="C3" s="1975" t="s">
        <v>590</v>
      </c>
      <c r="D3" s="1975"/>
      <c r="E3" s="1975"/>
      <c r="F3" s="1975"/>
      <c r="G3" s="1975"/>
      <c r="H3" s="1975"/>
      <c r="I3" s="1975"/>
      <c r="J3" s="1975"/>
      <c r="K3" s="1975"/>
      <c r="L3" s="1975"/>
      <c r="M3" s="1975"/>
      <c r="N3" s="1975"/>
      <c r="O3" s="1975"/>
      <c r="P3" s="1975"/>
      <c r="Q3" s="644"/>
      <c r="S3" s="645"/>
      <c r="T3" s="646" t="s">
        <v>930</v>
      </c>
      <c r="U3" s="647"/>
      <c r="V3" s="647"/>
      <c r="W3" s="647"/>
      <c r="X3" s="647"/>
      <c r="Y3" s="648"/>
    </row>
    <row r="4" spans="2:25" ht="7.5" customHeight="1" x14ac:dyDescent="0.25">
      <c r="B4" s="643"/>
      <c r="C4" s="649"/>
      <c r="D4" s="649"/>
      <c r="E4" s="649"/>
      <c r="F4" s="649"/>
      <c r="G4" s="649"/>
      <c r="H4" s="649"/>
      <c r="I4" s="649"/>
      <c r="J4" s="649"/>
      <c r="K4" s="649"/>
      <c r="L4" s="649"/>
      <c r="M4" s="649"/>
      <c r="N4" s="649"/>
      <c r="O4" s="649"/>
      <c r="P4" s="649"/>
      <c r="Q4" s="644"/>
      <c r="S4" s="650"/>
      <c r="T4"/>
      <c r="U4"/>
      <c r="V4"/>
      <c r="W4"/>
      <c r="X4"/>
      <c r="Y4" s="651"/>
    </row>
    <row r="5" spans="2:25" ht="18.75" customHeight="1" x14ac:dyDescent="0.3">
      <c r="B5" s="643"/>
      <c r="C5" s="652" t="s">
        <v>0</v>
      </c>
      <c r="D5" s="570"/>
      <c r="E5" s="649"/>
      <c r="F5" s="649"/>
      <c r="G5" s="1984"/>
      <c r="H5" s="1984"/>
      <c r="I5" s="1984"/>
      <c r="J5" s="1984"/>
      <c r="K5" s="1984"/>
      <c r="L5" s="1984"/>
      <c r="M5" s="1984"/>
      <c r="N5" s="1984"/>
      <c r="O5" s="1984"/>
      <c r="P5" s="649"/>
      <c r="Q5" s="644"/>
      <c r="S5" s="650"/>
      <c r="T5" s="1974" t="str">
        <f>IF(F49&gt;1,Messages!B14,"")</f>
        <v/>
      </c>
      <c r="U5" s="1974"/>
      <c r="V5" s="1974"/>
      <c r="W5" s="1974"/>
      <c r="X5" s="1974"/>
      <c r="Y5" s="651"/>
    </row>
    <row r="6" spans="2:25" ht="3.75" customHeight="1" x14ac:dyDescent="0.25">
      <c r="B6" s="643"/>
      <c r="C6" s="653"/>
      <c r="D6" s="649"/>
      <c r="E6" s="649"/>
      <c r="F6" s="649"/>
      <c r="G6" s="654"/>
      <c r="H6" s="654"/>
      <c r="I6" s="654"/>
      <c r="J6" s="654"/>
      <c r="K6" s="654"/>
      <c r="L6" s="654"/>
      <c r="M6" s="654"/>
      <c r="N6" s="654"/>
      <c r="O6" s="654"/>
      <c r="P6" s="649"/>
      <c r="Q6" s="644"/>
      <c r="S6" s="650"/>
      <c r="T6" s="1974"/>
      <c r="U6" s="1974"/>
      <c r="V6" s="1974"/>
      <c r="W6" s="1974"/>
      <c r="X6" s="1974"/>
      <c r="Y6" s="651"/>
    </row>
    <row r="7" spans="2:25" ht="15.75" thickBot="1" x14ac:dyDescent="0.3">
      <c r="B7" s="643"/>
      <c r="C7" s="655" t="s">
        <v>831</v>
      </c>
      <c r="D7" s="656"/>
      <c r="E7" s="656"/>
      <c r="F7" s="656"/>
      <c r="G7" s="656"/>
      <c r="H7" s="656"/>
      <c r="I7" s="656"/>
      <c r="J7" s="656"/>
      <c r="K7" s="656"/>
      <c r="L7" s="656"/>
      <c r="M7" s="656"/>
      <c r="N7" s="656"/>
      <c r="O7" s="656"/>
      <c r="P7" s="649"/>
      <c r="Q7" s="644"/>
      <c r="S7" s="650"/>
      <c r="T7" s="1974"/>
      <c r="U7" s="1974"/>
      <c r="V7" s="1974"/>
      <c r="W7" s="1974"/>
      <c r="X7" s="1974"/>
      <c r="Y7" s="651"/>
    </row>
    <row r="8" spans="2:25" x14ac:dyDescent="0.25">
      <c r="B8" s="643"/>
      <c r="C8" s="657"/>
      <c r="D8" s="658" t="s">
        <v>939</v>
      </c>
      <c r="E8" s="649"/>
      <c r="F8" s="649"/>
      <c r="G8" s="1985"/>
      <c r="H8" s="1985"/>
      <c r="I8" s="1985"/>
      <c r="J8" s="1985"/>
      <c r="K8" s="1985"/>
      <c r="L8" s="1985"/>
      <c r="M8" s="1985"/>
      <c r="N8" s="1985"/>
      <c r="O8" s="1985"/>
      <c r="P8" s="649"/>
      <c r="Q8" s="644"/>
      <c r="S8" s="650"/>
      <c r="T8" s="1974"/>
      <c r="U8" s="1974"/>
      <c r="V8" s="1974"/>
      <c r="W8" s="1974"/>
      <c r="X8" s="1974"/>
      <c r="Y8" s="651"/>
    </row>
    <row r="9" spans="2:25" ht="3.75" customHeight="1" x14ac:dyDescent="0.25">
      <c r="B9" s="643"/>
      <c r="C9" s="659"/>
      <c r="D9" s="653"/>
      <c r="E9" s="649"/>
      <c r="F9" s="649"/>
      <c r="G9" s="654"/>
      <c r="H9" s="654"/>
      <c r="I9" s="654"/>
      <c r="J9" s="654"/>
      <c r="K9" s="654"/>
      <c r="L9" s="654"/>
      <c r="M9" s="654"/>
      <c r="N9" s="654"/>
      <c r="O9" s="654"/>
      <c r="P9" s="649"/>
      <c r="Q9" s="644"/>
      <c r="S9" s="650"/>
      <c r="T9" s="1974"/>
      <c r="U9" s="1974"/>
      <c r="V9" s="1974"/>
      <c r="W9" s="1974"/>
      <c r="X9" s="1974"/>
      <c r="Y9" s="651"/>
    </row>
    <row r="10" spans="2:25" x14ac:dyDescent="0.25">
      <c r="B10" s="643"/>
      <c r="C10" s="659"/>
      <c r="D10" s="653" t="s">
        <v>941</v>
      </c>
      <c r="E10" s="649"/>
      <c r="F10" s="649"/>
      <c r="G10" s="1986" t="s">
        <v>464</v>
      </c>
      <c r="H10" s="1987"/>
      <c r="I10" s="1987"/>
      <c r="J10" s="1987"/>
      <c r="K10" s="1987"/>
      <c r="L10" s="1987"/>
      <c r="M10" s="1987"/>
      <c r="N10" s="1987"/>
      <c r="O10" s="1988"/>
      <c r="P10" s="649"/>
      <c r="Q10" s="644"/>
      <c r="S10" s="650"/>
      <c r="T10" s="1974"/>
      <c r="U10" s="1974"/>
      <c r="V10" s="1974"/>
      <c r="W10" s="1974"/>
      <c r="X10" s="1974"/>
      <c r="Y10" s="651"/>
    </row>
    <row r="11" spans="2:25" ht="3.75" customHeight="1" thickBot="1" x14ac:dyDescent="0.3">
      <c r="B11" s="643"/>
      <c r="C11" s="649"/>
      <c r="D11" s="653"/>
      <c r="E11" s="649"/>
      <c r="F11" s="649"/>
      <c r="G11" s="649"/>
      <c r="H11" s="649"/>
      <c r="I11" s="649"/>
      <c r="J11" s="649"/>
      <c r="K11" s="649"/>
      <c r="L11" s="649"/>
      <c r="M11" s="649"/>
      <c r="N11" s="649"/>
      <c r="O11" s="649"/>
      <c r="P11" s="649"/>
      <c r="Q11" s="644"/>
      <c r="S11" s="660"/>
      <c r="T11" s="683"/>
      <c r="U11" s="683"/>
      <c r="V11" s="683"/>
      <c r="W11" s="683"/>
      <c r="X11" s="683"/>
      <c r="Y11" s="684"/>
    </row>
    <row r="12" spans="2:25" x14ac:dyDescent="0.25">
      <c r="B12" s="643"/>
      <c r="C12" s="659"/>
      <c r="D12" s="653" t="s">
        <v>840</v>
      </c>
      <c r="E12" s="649"/>
      <c r="F12" s="649"/>
      <c r="G12" s="654"/>
      <c r="H12" s="654"/>
      <c r="I12" s="654"/>
      <c r="J12" s="654"/>
      <c r="K12" s="654"/>
      <c r="L12" s="654"/>
      <c r="M12" s="654"/>
      <c r="N12" s="654"/>
      <c r="O12" s="654"/>
      <c r="P12" s="649"/>
      <c r="Q12" s="644"/>
      <c r="T12" s="682"/>
      <c r="U12" s="682"/>
      <c r="V12" s="682"/>
      <c r="W12" s="682"/>
      <c r="X12" s="682"/>
    </row>
    <row r="13" spans="2:25" x14ac:dyDescent="0.25">
      <c r="B13" s="643"/>
      <c r="C13" s="659"/>
      <c r="D13" s="661"/>
      <c r="E13" s="1989"/>
      <c r="F13" s="1989"/>
      <c r="G13" s="1989"/>
      <c r="H13" s="1989"/>
      <c r="I13" s="1989"/>
      <c r="J13" s="1989"/>
      <c r="K13" s="1989"/>
      <c r="L13" s="1989"/>
      <c r="M13" s="1989"/>
      <c r="N13" s="1989"/>
      <c r="O13" s="1990"/>
      <c r="P13" s="649"/>
      <c r="Q13" s="644"/>
      <c r="T13" s="682"/>
      <c r="U13" s="682"/>
      <c r="V13" s="682"/>
      <c r="W13" s="682"/>
      <c r="X13" s="682"/>
    </row>
    <row r="14" spans="2:25" x14ac:dyDescent="0.25">
      <c r="B14" s="643"/>
      <c r="C14" s="659"/>
      <c r="D14" s="662"/>
      <c r="E14" s="1991"/>
      <c r="F14" s="1991"/>
      <c r="G14" s="1991"/>
      <c r="H14" s="1991"/>
      <c r="I14" s="1991"/>
      <c r="J14" s="1991"/>
      <c r="K14" s="1991"/>
      <c r="L14" s="1991"/>
      <c r="M14" s="1991"/>
      <c r="N14" s="1991"/>
      <c r="O14" s="1992"/>
      <c r="P14" s="649"/>
      <c r="Q14" s="644"/>
      <c r="T14" s="682"/>
      <c r="U14" s="682"/>
      <c r="V14" s="682"/>
      <c r="W14" s="682"/>
      <c r="X14" s="682"/>
    </row>
    <row r="15" spans="2:25" ht="3.75" customHeight="1" x14ac:dyDescent="0.25">
      <c r="B15" s="643"/>
      <c r="C15" s="659"/>
      <c r="D15" s="649"/>
      <c r="E15" s="649"/>
      <c r="F15" s="649"/>
      <c r="G15" s="654"/>
      <c r="H15" s="654"/>
      <c r="I15" s="654"/>
      <c r="J15" s="654"/>
      <c r="K15" s="654"/>
      <c r="L15" s="654"/>
      <c r="M15" s="654"/>
      <c r="N15" s="654"/>
      <c r="O15" s="654"/>
      <c r="P15" s="649"/>
      <c r="Q15" s="644"/>
      <c r="T15" s="682"/>
      <c r="U15" s="682"/>
      <c r="V15" s="682"/>
      <c r="W15" s="682"/>
      <c r="X15" s="682"/>
    </row>
    <row r="16" spans="2:25" x14ac:dyDescent="0.25">
      <c r="B16" s="643"/>
      <c r="C16" s="663" t="s">
        <v>1</v>
      </c>
      <c r="D16" s="653"/>
      <c r="E16" s="649"/>
      <c r="F16" s="649"/>
      <c r="G16" s="1981"/>
      <c r="H16" s="1981"/>
      <c r="I16" s="1981"/>
      <c r="J16" s="1981"/>
      <c r="K16" s="1981"/>
      <c r="L16" s="1981"/>
      <c r="M16" s="1981"/>
      <c r="N16" s="1981"/>
      <c r="O16" s="1981"/>
      <c r="P16" s="649"/>
      <c r="Q16" s="644"/>
      <c r="T16" s="682"/>
      <c r="U16" s="682"/>
      <c r="V16" s="682"/>
      <c r="W16" s="682"/>
      <c r="X16" s="682"/>
    </row>
    <row r="17" spans="2:17" ht="3.75" customHeight="1" x14ac:dyDescent="0.25">
      <c r="B17" s="643"/>
      <c r="C17" s="653"/>
      <c r="D17" s="653"/>
      <c r="E17" s="649"/>
      <c r="F17" s="649"/>
      <c r="G17" s="654"/>
      <c r="H17" s="654"/>
      <c r="I17" s="658"/>
      <c r="J17" s="654"/>
      <c r="K17" s="654"/>
      <c r="L17" s="654"/>
      <c r="M17" s="654"/>
      <c r="N17" s="654"/>
      <c r="O17" s="654"/>
      <c r="P17" s="649"/>
      <c r="Q17" s="644"/>
    </row>
    <row r="18" spans="2:17" x14ac:dyDescent="0.25">
      <c r="B18" s="643"/>
      <c r="C18" s="663" t="s">
        <v>2</v>
      </c>
      <c r="D18" s="653"/>
      <c r="E18" s="649"/>
      <c r="F18" s="649"/>
      <c r="G18" s="1981"/>
      <c r="H18" s="1981"/>
      <c r="I18" s="664" t="s">
        <v>3</v>
      </c>
      <c r="J18" s="1982"/>
      <c r="K18" s="1982"/>
      <c r="L18" s="1982"/>
      <c r="M18" s="1982"/>
      <c r="N18" s="1982"/>
      <c r="O18" s="1982"/>
      <c r="P18" s="649"/>
      <c r="Q18" s="644"/>
    </row>
    <row r="19" spans="2:17" ht="3.75" customHeight="1" x14ac:dyDescent="0.25">
      <c r="B19" s="643"/>
      <c r="C19" s="659"/>
      <c r="D19" s="649"/>
      <c r="E19" s="649"/>
      <c r="F19" s="649"/>
      <c r="G19" s="654"/>
      <c r="H19" s="654"/>
      <c r="I19" s="658"/>
      <c r="J19" s="654"/>
      <c r="K19" s="654"/>
      <c r="L19" s="654"/>
      <c r="M19" s="654"/>
      <c r="N19" s="654"/>
      <c r="O19" s="654"/>
      <c r="P19" s="649"/>
      <c r="Q19" s="644"/>
    </row>
    <row r="20" spans="2:17" ht="3.75" customHeight="1" x14ac:dyDescent="0.25">
      <c r="B20" s="643"/>
      <c r="C20" s="659"/>
      <c r="D20" s="649"/>
      <c r="E20" s="649"/>
      <c r="F20" s="649"/>
      <c r="G20" s="654"/>
      <c r="H20" s="654"/>
      <c r="I20" s="658"/>
      <c r="J20" s="654"/>
      <c r="K20" s="654"/>
      <c r="L20" s="654"/>
      <c r="M20" s="654"/>
      <c r="N20" s="654"/>
      <c r="O20" s="654"/>
      <c r="P20" s="649"/>
      <c r="Q20" s="644"/>
    </row>
    <row r="21" spans="2:17" ht="15.75" thickBot="1" x14ac:dyDescent="0.3">
      <c r="B21" s="643"/>
      <c r="C21" s="655" t="s">
        <v>940</v>
      </c>
      <c r="D21" s="656"/>
      <c r="E21" s="656"/>
      <c r="F21" s="656"/>
      <c r="G21" s="656"/>
      <c r="H21" s="656"/>
      <c r="I21" s="656"/>
      <c r="J21" s="656"/>
      <c r="K21" s="656"/>
      <c r="L21" s="656"/>
      <c r="M21" s="656"/>
      <c r="N21" s="656"/>
      <c r="O21" s="656"/>
      <c r="P21" s="649"/>
      <c r="Q21" s="644"/>
    </row>
    <row r="22" spans="2:17" x14ac:dyDescent="0.25">
      <c r="B22" s="643"/>
      <c r="C22" s="657"/>
      <c r="D22" s="658" t="s">
        <v>4</v>
      </c>
      <c r="E22" s="649"/>
      <c r="F22" s="649"/>
      <c r="G22" s="1985"/>
      <c r="H22" s="1985"/>
      <c r="I22" s="1985"/>
      <c r="J22" s="1985"/>
      <c r="K22" s="1985"/>
      <c r="L22" s="1985"/>
      <c r="M22" s="1985"/>
      <c r="N22" s="1985"/>
      <c r="O22" s="1985"/>
      <c r="P22" s="649"/>
      <c r="Q22" s="644"/>
    </row>
    <row r="23" spans="2:17" ht="3.75" customHeight="1" x14ac:dyDescent="0.25">
      <c r="B23" s="643"/>
      <c r="C23" s="663"/>
      <c r="D23" s="649"/>
      <c r="E23" s="649"/>
      <c r="F23" s="649"/>
      <c r="G23" s="665"/>
      <c r="H23" s="665"/>
      <c r="I23" s="654"/>
      <c r="J23" s="665"/>
      <c r="K23" s="654"/>
      <c r="L23" s="654"/>
      <c r="M23" s="654"/>
      <c r="N23" s="654"/>
      <c r="O23" s="666"/>
      <c r="P23" s="649"/>
      <c r="Q23" s="644"/>
    </row>
    <row r="24" spans="2:17" x14ac:dyDescent="0.25">
      <c r="B24" s="643"/>
      <c r="C24" s="657"/>
      <c r="D24" s="658" t="s">
        <v>5</v>
      </c>
      <c r="E24" s="649"/>
      <c r="F24" s="649"/>
      <c r="G24" s="1981"/>
      <c r="H24" s="1981"/>
      <c r="I24" s="1981"/>
      <c r="J24" s="1981"/>
      <c r="K24" s="1981"/>
      <c r="L24" s="1981"/>
      <c r="M24" s="1981"/>
      <c r="N24" s="1981"/>
      <c r="O24" s="1981"/>
      <c r="P24" s="649"/>
      <c r="Q24" s="644"/>
    </row>
    <row r="25" spans="2:17" ht="3.75" customHeight="1" x14ac:dyDescent="0.25">
      <c r="B25" s="643"/>
      <c r="C25" s="653"/>
      <c r="D25" s="649"/>
      <c r="E25" s="649"/>
      <c r="F25" s="649"/>
      <c r="G25" s="665"/>
      <c r="H25" s="665"/>
      <c r="I25" s="658"/>
      <c r="J25" s="665"/>
      <c r="K25" s="654"/>
      <c r="L25" s="654"/>
      <c r="M25" s="654"/>
      <c r="N25" s="654"/>
      <c r="O25" s="654"/>
      <c r="P25" s="649"/>
      <c r="Q25" s="644"/>
    </row>
    <row r="26" spans="2:17" x14ac:dyDescent="0.25">
      <c r="B26" s="643"/>
      <c r="C26" s="657"/>
      <c r="D26" s="658" t="s">
        <v>2</v>
      </c>
      <c r="E26" s="649"/>
      <c r="F26" s="649"/>
      <c r="G26" s="1981"/>
      <c r="H26" s="1981"/>
      <c r="I26" s="664" t="s">
        <v>3</v>
      </c>
      <c r="J26" s="1982"/>
      <c r="K26" s="1982"/>
      <c r="L26" s="1982"/>
      <c r="M26" s="1982"/>
      <c r="N26" s="1982"/>
      <c r="O26" s="1982"/>
      <c r="P26" s="649"/>
      <c r="Q26" s="644"/>
    </row>
    <row r="27" spans="2:17" ht="3.75" customHeight="1" x14ac:dyDescent="0.25">
      <c r="B27" s="643"/>
      <c r="C27" s="663"/>
      <c r="D27" s="649"/>
      <c r="E27" s="649"/>
      <c r="F27" s="649"/>
      <c r="G27" s="654"/>
      <c r="H27" s="654"/>
      <c r="I27" s="658"/>
      <c r="J27" s="654"/>
      <c r="K27" s="654"/>
      <c r="L27" s="654"/>
      <c r="M27" s="654"/>
      <c r="N27" s="654"/>
      <c r="O27" s="654"/>
      <c r="P27" s="649"/>
      <c r="Q27" s="644"/>
    </row>
    <row r="28" spans="2:17" x14ac:dyDescent="0.25">
      <c r="B28" s="643"/>
      <c r="C28" s="649"/>
      <c r="D28" s="653" t="s">
        <v>6</v>
      </c>
      <c r="E28" s="649"/>
      <c r="F28" s="649"/>
      <c r="G28" s="649"/>
      <c r="H28" s="649"/>
      <c r="I28" s="653"/>
      <c r="J28" s="649"/>
      <c r="K28" s="649"/>
      <c r="L28" s="11" t="s">
        <v>464</v>
      </c>
      <c r="M28" s="657"/>
      <c r="N28" s="649"/>
      <c r="O28" s="649"/>
      <c r="P28" s="649"/>
      <c r="Q28" s="644"/>
    </row>
    <row r="29" spans="2:17" ht="7.5" customHeight="1" x14ac:dyDescent="0.25">
      <c r="B29" s="643"/>
      <c r="C29" s="649"/>
      <c r="D29" s="649"/>
      <c r="E29" s="649"/>
      <c r="F29" s="649"/>
      <c r="G29" s="649"/>
      <c r="H29" s="649"/>
      <c r="I29" s="649"/>
      <c r="J29" s="649"/>
      <c r="K29" s="649"/>
      <c r="L29" s="667"/>
      <c r="M29" s="649"/>
      <c r="N29" s="667"/>
      <c r="O29" s="649"/>
      <c r="P29" s="649"/>
      <c r="Q29" s="644"/>
    </row>
    <row r="30" spans="2:17" ht="15.75" thickBot="1" x14ac:dyDescent="0.3">
      <c r="B30" s="643"/>
      <c r="C30" s="655" t="s">
        <v>7</v>
      </c>
      <c r="D30" s="656"/>
      <c r="E30" s="656"/>
      <c r="F30" s="656"/>
      <c r="G30" s="656"/>
      <c r="H30" s="656"/>
      <c r="I30" s="656"/>
      <c r="J30" s="656"/>
      <c r="K30" s="656"/>
      <c r="L30" s="656"/>
      <c r="M30" s="656"/>
      <c r="N30" s="656"/>
      <c r="O30" s="656"/>
      <c r="P30" s="649"/>
      <c r="Q30" s="644"/>
    </row>
    <row r="31" spans="2:17" ht="3.75" customHeight="1" x14ac:dyDescent="0.25">
      <c r="B31" s="643"/>
      <c r="C31" s="663"/>
      <c r="D31" s="659"/>
      <c r="E31" s="649"/>
      <c r="F31" s="649"/>
      <c r="G31" s="654"/>
      <c r="H31" s="654"/>
      <c r="I31" s="654"/>
      <c r="J31" s="654"/>
      <c r="K31" s="654"/>
      <c r="L31" s="654"/>
      <c r="M31" s="654"/>
      <c r="N31" s="654"/>
      <c r="O31" s="654"/>
      <c r="P31" s="649"/>
      <c r="Q31" s="644"/>
    </row>
    <row r="32" spans="2:17" x14ac:dyDescent="0.25">
      <c r="B32" s="643"/>
      <c r="C32" s="659"/>
      <c r="D32" s="1976" t="s">
        <v>8</v>
      </c>
      <c r="E32" s="1976"/>
      <c r="F32" s="649"/>
      <c r="G32" s="1981"/>
      <c r="H32" s="1981"/>
      <c r="I32" s="1981"/>
      <c r="J32" s="1981"/>
      <c r="K32" s="1981"/>
      <c r="L32" s="1981"/>
      <c r="M32" s="1981"/>
      <c r="N32" s="1981"/>
      <c r="O32" s="1981"/>
      <c r="P32" s="649"/>
      <c r="Q32" s="644"/>
    </row>
    <row r="33" spans="2:17" ht="3.75" customHeight="1" x14ac:dyDescent="0.25">
      <c r="B33" s="643"/>
      <c r="C33" s="659"/>
      <c r="D33" s="649"/>
      <c r="E33" s="649"/>
      <c r="F33" s="649"/>
      <c r="G33" s="665"/>
      <c r="H33" s="665"/>
      <c r="I33" s="665"/>
      <c r="J33" s="665"/>
      <c r="K33" s="665"/>
      <c r="L33" s="665"/>
      <c r="M33" s="665"/>
      <c r="N33" s="665"/>
      <c r="O33" s="665"/>
      <c r="P33" s="649"/>
      <c r="Q33" s="644"/>
    </row>
    <row r="34" spans="2:17" x14ac:dyDescent="0.25">
      <c r="B34" s="643"/>
      <c r="C34" s="659"/>
      <c r="D34" s="653" t="s">
        <v>9</v>
      </c>
      <c r="E34" s="649"/>
      <c r="F34" s="649"/>
      <c r="G34" s="1982"/>
      <c r="H34" s="1982"/>
      <c r="I34" s="664" t="s">
        <v>10</v>
      </c>
      <c r="J34" s="1981"/>
      <c r="K34" s="1981"/>
      <c r="L34" s="664" t="s">
        <v>11</v>
      </c>
      <c r="M34" s="1981"/>
      <c r="N34" s="1981"/>
      <c r="O34" s="1981"/>
      <c r="P34" s="649"/>
      <c r="Q34" s="644"/>
    </row>
    <row r="35" spans="2:17" ht="3.75" customHeight="1" x14ac:dyDescent="0.25">
      <c r="B35" s="643"/>
      <c r="C35" s="659"/>
      <c r="D35" s="653"/>
      <c r="E35" s="649"/>
      <c r="F35" s="649"/>
      <c r="G35" s="654"/>
      <c r="H35" s="654"/>
      <c r="I35" s="654"/>
      <c r="J35" s="654"/>
      <c r="K35" s="654"/>
      <c r="L35" s="654"/>
      <c r="M35" s="654"/>
      <c r="N35" s="654"/>
      <c r="O35" s="654"/>
      <c r="P35" s="649"/>
      <c r="Q35" s="644"/>
    </row>
    <row r="36" spans="2:17" x14ac:dyDescent="0.25">
      <c r="B36" s="643"/>
      <c r="C36" s="659"/>
      <c r="D36" s="653" t="s">
        <v>12</v>
      </c>
      <c r="E36" s="649"/>
      <c r="F36" s="649"/>
      <c r="G36" s="1981"/>
      <c r="H36" s="1981"/>
      <c r="I36" s="649"/>
      <c r="J36" s="649"/>
      <c r="K36" s="664" t="s">
        <v>13</v>
      </c>
      <c r="L36" s="1981"/>
      <c r="M36" s="1981"/>
      <c r="N36" s="1981"/>
      <c r="O36" s="1981"/>
      <c r="P36" s="649"/>
      <c r="Q36" s="644"/>
    </row>
    <row r="37" spans="2:17" ht="3.75" customHeight="1" x14ac:dyDescent="0.25">
      <c r="B37" s="643"/>
      <c r="C37" s="659"/>
      <c r="D37" s="653"/>
      <c r="E37" s="649"/>
      <c r="F37" s="649"/>
      <c r="G37" s="654"/>
      <c r="H37" s="654"/>
      <c r="I37" s="654"/>
      <c r="J37" s="654"/>
      <c r="K37" s="654"/>
      <c r="L37" s="654"/>
      <c r="M37" s="654"/>
      <c r="N37" s="654"/>
      <c r="O37" s="654"/>
      <c r="P37" s="649"/>
      <c r="Q37" s="644"/>
    </row>
    <row r="38" spans="2:17" x14ac:dyDescent="0.25">
      <c r="B38" s="643"/>
      <c r="C38" s="659"/>
      <c r="D38" s="653" t="s">
        <v>14</v>
      </c>
      <c r="E38" s="649"/>
      <c r="F38" s="649"/>
      <c r="G38" s="316"/>
      <c r="H38" s="664" t="s">
        <v>15</v>
      </c>
      <c r="I38" s="317"/>
      <c r="J38" s="649"/>
      <c r="K38" s="664" t="s">
        <v>16</v>
      </c>
      <c r="L38" s="1983"/>
      <c r="M38" s="1981"/>
      <c r="N38" s="1981"/>
      <c r="O38" s="1981"/>
      <c r="P38" s="649"/>
      <c r="Q38" s="644"/>
    </row>
    <row r="39" spans="2:17" ht="3.75" customHeight="1" x14ac:dyDescent="0.25">
      <c r="B39" s="643"/>
      <c r="C39" s="649"/>
      <c r="D39" s="653"/>
      <c r="E39" s="649"/>
      <c r="F39" s="649"/>
      <c r="G39" s="654"/>
      <c r="H39" s="654"/>
      <c r="I39" s="654"/>
      <c r="J39" s="654"/>
      <c r="K39" s="654"/>
      <c r="L39" s="654"/>
      <c r="M39" s="654"/>
      <c r="N39" s="654"/>
      <c r="O39" s="654"/>
      <c r="P39" s="649"/>
      <c r="Q39" s="644"/>
    </row>
    <row r="40" spans="2:17" x14ac:dyDescent="0.25">
      <c r="B40" s="643"/>
      <c r="C40" s="659"/>
      <c r="D40" s="653" t="s">
        <v>17</v>
      </c>
      <c r="E40" s="649"/>
      <c r="F40" s="649"/>
      <c r="G40" s="1981"/>
      <c r="H40" s="1981"/>
      <c r="I40" s="1981"/>
      <c r="J40" s="1981"/>
      <c r="K40" s="1981"/>
      <c r="L40" s="1981"/>
      <c r="M40" s="1981"/>
      <c r="N40" s="1981"/>
      <c r="O40" s="1981"/>
      <c r="P40" s="649"/>
      <c r="Q40" s="644"/>
    </row>
    <row r="41" spans="2:17" ht="7.5" customHeight="1" x14ac:dyDescent="0.25">
      <c r="B41" s="643"/>
      <c r="C41" s="653"/>
      <c r="D41" s="649"/>
      <c r="E41" s="649"/>
      <c r="F41" s="649"/>
      <c r="G41" s="654"/>
      <c r="H41" s="654"/>
      <c r="I41" s="654"/>
      <c r="J41" s="654"/>
      <c r="K41" s="654"/>
      <c r="L41" s="654"/>
      <c r="M41" s="654"/>
      <c r="N41" s="654"/>
      <c r="O41" s="654"/>
      <c r="P41" s="649"/>
      <c r="Q41" s="644"/>
    </row>
    <row r="42" spans="2:17" ht="15.75" thickBot="1" x14ac:dyDescent="0.3">
      <c r="B42" s="643"/>
      <c r="C42" s="655" t="s">
        <v>432</v>
      </c>
      <c r="D42" s="656"/>
      <c r="E42" s="656"/>
      <c r="F42" s="656"/>
      <c r="G42" s="656"/>
      <c r="H42" s="656"/>
      <c r="I42" s="656"/>
      <c r="J42" s="656"/>
      <c r="K42" s="656"/>
      <c r="L42" s="656"/>
      <c r="M42" s="656"/>
      <c r="N42" s="656"/>
      <c r="O42" s="656"/>
      <c r="P42" s="649"/>
      <c r="Q42" s="644"/>
    </row>
    <row r="43" spans="2:17" ht="3.75" customHeight="1" x14ac:dyDescent="0.25">
      <c r="B43" s="643"/>
      <c r="C43" s="649"/>
      <c r="D43" s="649"/>
      <c r="E43" s="649"/>
      <c r="F43" s="649"/>
      <c r="G43" s="649"/>
      <c r="H43" s="649"/>
      <c r="I43" s="649"/>
      <c r="J43" s="649"/>
      <c r="K43" s="649"/>
      <c r="L43" s="649"/>
      <c r="M43" s="649"/>
      <c r="N43" s="649"/>
      <c r="O43" s="649"/>
      <c r="P43" s="649"/>
      <c r="Q43" s="644"/>
    </row>
    <row r="44" spans="2:17" x14ac:dyDescent="0.25">
      <c r="B44" s="643"/>
      <c r="C44" s="649"/>
      <c r="D44" s="649"/>
      <c r="E44" s="668" t="s">
        <v>18</v>
      </c>
      <c r="F44" s="12"/>
      <c r="G44" s="669"/>
      <c r="H44" s="653"/>
      <c r="I44" s="668" t="s">
        <v>20</v>
      </c>
      <c r="J44" s="12"/>
      <c r="K44" s="649"/>
      <c r="L44" s="670" t="s">
        <v>22</v>
      </c>
      <c r="M44" s="12"/>
      <c r="N44" s="657"/>
      <c r="O44" s="649"/>
      <c r="P44" s="649"/>
      <c r="Q44" s="644"/>
    </row>
    <row r="45" spans="2:17" ht="3.75" customHeight="1" x14ac:dyDescent="0.25">
      <c r="B45" s="643"/>
      <c r="C45" s="649"/>
      <c r="D45" s="649"/>
      <c r="E45" s="668"/>
      <c r="F45" s="671"/>
      <c r="G45" s="1977"/>
      <c r="H45" s="1977"/>
      <c r="I45" s="1977"/>
      <c r="J45" s="672"/>
      <c r="K45" s="671"/>
      <c r="L45" s="657"/>
      <c r="M45"/>
      <c r="N45" s="657"/>
      <c r="O45" s="649"/>
      <c r="P45" s="649"/>
      <c r="Q45" s="644"/>
    </row>
    <row r="46" spans="2:17" x14ac:dyDescent="0.25">
      <c r="B46" s="643"/>
      <c r="C46" s="649"/>
      <c r="D46" s="649"/>
      <c r="E46" s="668" t="s">
        <v>19</v>
      </c>
      <c r="F46" s="12"/>
      <c r="G46" s="1979" t="s">
        <v>21</v>
      </c>
      <c r="H46" s="1977"/>
      <c r="I46" s="1980"/>
      <c r="J46" s="12"/>
      <c r="K46" s="667"/>
      <c r="L46" s="657"/>
      <c r="M46" s="657"/>
      <c r="N46" s="657"/>
      <c r="O46" s="649"/>
      <c r="P46" s="649"/>
      <c r="Q46" s="644"/>
    </row>
    <row r="47" spans="2:17" ht="7.5" customHeight="1" x14ac:dyDescent="0.25">
      <c r="B47" s="643"/>
      <c r="C47" s="649"/>
      <c r="D47" s="673"/>
      <c r="E47" s="674"/>
      <c r="F47" s="675"/>
      <c r="G47" s="1978"/>
      <c r="H47" s="1978"/>
      <c r="I47" s="1978"/>
      <c r="J47" s="675"/>
      <c r="K47" s="675"/>
      <c r="L47" s="673"/>
      <c r="M47" s="673"/>
      <c r="N47" s="673"/>
      <c r="O47" s="673"/>
      <c r="P47" s="649"/>
      <c r="Q47" s="644"/>
    </row>
    <row r="48" spans="2:17" ht="7.5" customHeight="1" thickBot="1" x14ac:dyDescent="0.3">
      <c r="B48" s="643"/>
      <c r="C48" s="649"/>
      <c r="D48" s="649"/>
      <c r="E48" s="671"/>
      <c r="F48" s="671"/>
      <c r="G48" s="671"/>
      <c r="H48" s="671"/>
      <c r="I48" s="671"/>
      <c r="J48" s="671"/>
      <c r="K48" s="671"/>
      <c r="L48" s="649"/>
      <c r="M48" s="649"/>
      <c r="N48" s="649"/>
      <c r="O48" s="649"/>
      <c r="P48" s="649"/>
      <c r="Q48" s="644"/>
    </row>
    <row r="49" spans="2:17" ht="15" customHeight="1" thickTop="1" thickBot="1" x14ac:dyDescent="0.3">
      <c r="B49" s="643"/>
      <c r="C49" s="649"/>
      <c r="D49" s="652" t="s">
        <v>833</v>
      </c>
      <c r="E49" s="676"/>
      <c r="F49" s="488"/>
      <c r="G49" s="657"/>
      <c r="H49" s="657"/>
      <c r="I49" s="657"/>
      <c r="J49" s="657"/>
      <c r="K49" s="657"/>
      <c r="L49" s="657"/>
      <c r="M49" s="657"/>
      <c r="N49" s="657"/>
      <c r="O49" s="677"/>
      <c r="P49" s="649"/>
      <c r="Q49" s="644"/>
    </row>
    <row r="50" spans="2:17" ht="7.5" customHeight="1" thickTop="1" thickBot="1" x14ac:dyDescent="0.3">
      <c r="B50" s="643"/>
      <c r="C50" s="649"/>
      <c r="D50" s="676"/>
      <c r="E50" s="676"/>
      <c r="F50" s="676"/>
      <c r="G50" s="676"/>
      <c r="H50" s="657"/>
      <c r="I50" s="657"/>
      <c r="J50" s="657"/>
      <c r="K50" s="657"/>
      <c r="L50" s="657"/>
      <c r="M50" s="657"/>
      <c r="N50" s="657"/>
      <c r="O50" s="677"/>
      <c r="P50" s="649"/>
      <c r="Q50" s="644"/>
    </row>
    <row r="51" spans="2:17" ht="15" customHeight="1" thickBot="1" x14ac:dyDescent="0.3">
      <c r="B51" s="643"/>
      <c r="C51" s="649"/>
      <c r="D51" s="652" t="s">
        <v>24</v>
      </c>
      <c r="E51" s="649"/>
      <c r="F51" s="489"/>
      <c r="G51" s="649"/>
      <c r="H51" s="657"/>
      <c r="I51" s="657"/>
      <c r="J51" s="657"/>
      <c r="K51" s="657"/>
      <c r="L51" s="657"/>
      <c r="M51" s="657"/>
      <c r="N51" s="657"/>
      <c r="O51" s="677"/>
      <c r="P51" s="649"/>
      <c r="Q51" s="644"/>
    </row>
    <row r="52" spans="2:17" ht="15.75" thickBot="1" x14ac:dyDescent="0.3">
      <c r="B52" s="678"/>
      <c r="C52" s="679"/>
      <c r="D52" s="679"/>
      <c r="E52" s="679"/>
      <c r="F52" s="679"/>
      <c r="G52" s="679"/>
      <c r="H52" s="679"/>
      <c r="I52" s="679"/>
      <c r="J52" s="679"/>
      <c r="K52" s="680"/>
      <c r="L52" s="679"/>
      <c r="M52" s="679"/>
      <c r="N52" s="679"/>
      <c r="O52" s="679"/>
      <c r="P52" s="679"/>
      <c r="Q52" s="681"/>
    </row>
  </sheetData>
  <sheetProtection algorithmName="SHA-512" hashValue="miDa8CY+4gVlbOd69IuyFDpLgYb0Nzzi63CYGe6jK2ta4InAOEQF8sClkEFYkjXyflHW4zMbdGiLl4gZ86vZXw==" saltValue="fKkQ7EyggrSWEgknSvyGsw==" spinCount="100000" sheet="1" formatCells="0" formatColumns="0" formatRows="0"/>
  <mergeCells count="25">
    <mergeCell ref="G32:O32"/>
    <mergeCell ref="G10:O10"/>
    <mergeCell ref="G22:O22"/>
    <mergeCell ref="G24:O24"/>
    <mergeCell ref="G18:H18"/>
    <mergeCell ref="J18:O18"/>
    <mergeCell ref="G26:H26"/>
    <mergeCell ref="J26:O26"/>
    <mergeCell ref="E13:O14"/>
    <mergeCell ref="T5:X10"/>
    <mergeCell ref="C3:P3"/>
    <mergeCell ref="D32:E32"/>
    <mergeCell ref="G45:I45"/>
    <mergeCell ref="G47:I47"/>
    <mergeCell ref="G46:I46"/>
    <mergeCell ref="G36:H36"/>
    <mergeCell ref="L36:O36"/>
    <mergeCell ref="G34:H34"/>
    <mergeCell ref="J34:K34"/>
    <mergeCell ref="M34:O34"/>
    <mergeCell ref="L38:O38"/>
    <mergeCell ref="G40:O40"/>
    <mergeCell ref="G5:O5"/>
    <mergeCell ref="G8:O8"/>
    <mergeCell ref="G16:O16"/>
  </mergeCells>
  <conditionalFormatting sqref="F44 J44 M44 F46 J46">
    <cfRule type="cellIs" dxfId="72" priority="4" operator="equal">
      <formula>"X"</formula>
    </cfRule>
  </conditionalFormatting>
  <conditionalFormatting sqref="T5">
    <cfRule type="containsText" dxfId="71" priority="3" operator="containsText" text="projects">
      <formula>NOT(ISERROR(SEARCH("projects",T5)))</formula>
    </cfRule>
  </conditionalFormatting>
  <dataValidations count="3">
    <dataValidation type="list" allowBlank="1" showInputMessage="1" showErrorMessage="1" sqref="L28" xr:uid="{00000000-0002-0000-0800-000000000000}">
      <formula1>Yes_or_No</formula1>
    </dataValidation>
    <dataValidation type="list" allowBlank="1" showInputMessage="1" showErrorMessage="1" sqref="F44 F46 J44 M44 J46" xr:uid="{00000000-0002-0000-0800-000001000000}">
      <formula1>Enable</formula1>
    </dataValidation>
    <dataValidation type="list" allowBlank="1" showInputMessage="1" showErrorMessage="1" sqref="G10:O10" xr:uid="{9FABD2BA-4429-4E6E-A4F2-79027DBF19B2}">
      <formula1>Organization_Types</formula1>
    </dataValidation>
  </dataValidations>
  <pageMargins left="0.7" right="0.7" top="0.75" bottom="0.75" header="0.3" footer="0.3"/>
  <pageSetup scale="91" orientation="portrait" r:id="rId1"/>
  <headerFooter>
    <oddFooter>&amp;LForm 1
Project Summary&amp;CCFA Forms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
  <sheetViews>
    <sheetView showGridLines="0" zoomScaleNormal="100" workbookViewId="0">
      <selection activeCell="H48" sqref="H48"/>
    </sheetView>
  </sheetViews>
  <sheetFormatPr defaultRowHeight="15" x14ac:dyDescent="0.25"/>
  <sheetData/>
  <pageMargins left="0.25" right="0.25" top="0.75" bottom="0.75" header="0.3" footer="0.3"/>
  <pageSetup scale="9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Z53"/>
  <sheetViews>
    <sheetView showGridLines="0" zoomScaleNormal="100" workbookViewId="0">
      <selection activeCell="S27" sqref="S27"/>
    </sheetView>
  </sheetViews>
  <sheetFormatPr defaultColWidth="9.140625" defaultRowHeight="15" x14ac:dyDescent="0.25"/>
  <cols>
    <col min="1" max="2" width="1.7109375" style="13" customWidth="1"/>
    <col min="3" max="3" width="15.7109375" style="13" bestFit="1" customWidth="1"/>
    <col min="4" max="4" width="10.28515625" style="13" bestFit="1" customWidth="1"/>
    <col min="5" max="6" width="10" style="13" bestFit="1" customWidth="1"/>
    <col min="7" max="8" width="10.28515625" style="13" bestFit="1" customWidth="1"/>
    <col min="9" max="9" width="9.5703125" style="13" bestFit="1" customWidth="1"/>
    <col min="10" max="10" width="9.7109375" style="13" bestFit="1" customWidth="1"/>
    <col min="11" max="11" width="10.140625" style="13" bestFit="1" customWidth="1"/>
    <col min="12" max="13" width="12.140625" style="13" customWidth="1"/>
    <col min="14" max="14" width="12.28515625" style="13" bestFit="1" customWidth="1"/>
    <col min="15" max="15" width="11" style="13" bestFit="1" customWidth="1"/>
    <col min="16" max="16" width="4.5703125" style="13" customWidth="1"/>
    <col min="17" max="18" width="9.140625" style="13"/>
    <col min="19" max="19" width="10.140625" style="13" customWidth="1"/>
    <col min="20" max="20" width="14.5703125" style="13" customWidth="1"/>
    <col min="21" max="22" width="1.7109375" style="13" customWidth="1"/>
    <col min="23" max="23" width="1.42578125" style="13" customWidth="1"/>
    <col min="24" max="24" width="9.140625" style="13"/>
    <col min="25" max="25" width="22.42578125" style="13" customWidth="1"/>
    <col min="26" max="27" width="1.42578125" style="13" customWidth="1"/>
    <col min="28" max="16384" width="9.140625" style="13"/>
  </cols>
  <sheetData>
    <row r="1" spans="2:26" ht="9" customHeight="1" thickBot="1" x14ac:dyDescent="0.3"/>
    <row r="2" spans="2:26" ht="9" customHeight="1" thickBot="1" x14ac:dyDescent="0.3">
      <c r="B2" s="693"/>
      <c r="C2" s="694"/>
      <c r="D2" s="694"/>
      <c r="E2" s="694"/>
      <c r="F2" s="694"/>
      <c r="G2" s="694"/>
      <c r="H2" s="694"/>
      <c r="I2" s="694"/>
      <c r="J2" s="694"/>
      <c r="K2" s="694"/>
      <c r="L2" s="694"/>
      <c r="M2" s="694"/>
      <c r="N2" s="694"/>
      <c r="O2" s="695"/>
      <c r="P2" s="695"/>
      <c r="Q2" s="695"/>
      <c r="R2" s="695"/>
      <c r="S2" s="695"/>
      <c r="T2" s="695"/>
      <c r="U2" s="696"/>
    </row>
    <row r="3" spans="2:26" ht="18.75" x14ac:dyDescent="0.3">
      <c r="B3" s="697"/>
      <c r="C3" s="1975" t="s">
        <v>32</v>
      </c>
      <c r="D3" s="1975"/>
      <c r="E3" s="1975"/>
      <c r="F3" s="1975"/>
      <c r="G3" s="1975"/>
      <c r="H3" s="1975"/>
      <c r="I3" s="1975"/>
      <c r="J3" s="1975"/>
      <c r="K3" s="1975"/>
      <c r="L3" s="1975"/>
      <c r="M3" s="1975"/>
      <c r="N3" s="1975"/>
      <c r="O3" s="1975"/>
      <c r="P3" s="1975"/>
      <c r="Q3" s="1975"/>
      <c r="R3" s="1975"/>
      <c r="S3" s="1975"/>
      <c r="T3" s="1975"/>
      <c r="U3" s="698"/>
      <c r="V3" s="685"/>
      <c r="W3" s="687"/>
      <c r="X3" s="688" t="s">
        <v>930</v>
      </c>
      <c r="Y3" s="689"/>
      <c r="Z3" s="690"/>
    </row>
    <row r="4" spans="2:26" ht="7.5" customHeight="1" thickBot="1" x14ac:dyDescent="0.3">
      <c r="B4" s="697"/>
      <c r="C4" s="601"/>
      <c r="D4" s="601"/>
      <c r="E4" s="601"/>
      <c r="F4" s="601"/>
      <c r="G4" s="601"/>
      <c r="H4" s="601"/>
      <c r="I4" s="601"/>
      <c r="J4" s="601"/>
      <c r="K4" s="601"/>
      <c r="L4" s="601"/>
      <c r="M4" s="601"/>
      <c r="N4" s="601"/>
      <c r="O4" s="657"/>
      <c r="P4" s="657"/>
      <c r="Q4" s="657"/>
      <c r="R4" s="657"/>
      <c r="S4" s="657"/>
      <c r="T4" s="657"/>
      <c r="U4" s="698"/>
      <c r="V4" s="685"/>
      <c r="W4" s="650"/>
      <c r="X4"/>
      <c r="Y4"/>
      <c r="Z4" s="651"/>
    </row>
    <row r="5" spans="2:26" ht="15" customHeight="1" x14ac:dyDescent="0.25">
      <c r="B5" s="697"/>
      <c r="C5" s="1999" t="s">
        <v>434</v>
      </c>
      <c r="D5" s="2002" t="s">
        <v>512</v>
      </c>
      <c r="E5" s="2003"/>
      <c r="F5" s="2003"/>
      <c r="G5" s="2003"/>
      <c r="H5" s="2003"/>
      <c r="I5" s="2004"/>
      <c r="J5" s="2002" t="s">
        <v>513</v>
      </c>
      <c r="K5" s="2003"/>
      <c r="L5" s="2003"/>
      <c r="M5" s="2011"/>
      <c r="N5" s="2064" t="s">
        <v>33</v>
      </c>
      <c r="O5" s="2065"/>
      <c r="P5" s="2066"/>
      <c r="Q5" s="2050" t="s">
        <v>34</v>
      </c>
      <c r="R5" s="2073"/>
      <c r="S5" s="2058" t="s">
        <v>35</v>
      </c>
      <c r="T5" s="2061" t="s">
        <v>619</v>
      </c>
      <c r="U5" s="698"/>
      <c r="V5" s="685"/>
      <c r="W5" s="650"/>
      <c r="X5" s="1974" t="str">
        <f>IF(AND(M52&lt;&gt;0,L53&lt;&gt;0),Messages!B17,"")</f>
        <v/>
      </c>
      <c r="Y5" s="1974"/>
      <c r="Z5" s="651"/>
    </row>
    <row r="6" spans="2:26" x14ac:dyDescent="0.25">
      <c r="B6" s="697"/>
      <c r="C6" s="2000"/>
      <c r="D6" s="2005"/>
      <c r="E6" s="2006"/>
      <c r="F6" s="2006"/>
      <c r="G6" s="2006"/>
      <c r="H6" s="2006"/>
      <c r="I6" s="2007"/>
      <c r="J6" s="2005"/>
      <c r="K6" s="2006"/>
      <c r="L6" s="2006"/>
      <c r="M6" s="2012"/>
      <c r="N6" s="2067"/>
      <c r="O6" s="2068"/>
      <c r="P6" s="2069"/>
      <c r="Q6" s="2074"/>
      <c r="R6" s="2075"/>
      <c r="S6" s="2059"/>
      <c r="T6" s="2062"/>
      <c r="U6" s="698"/>
      <c r="V6" s="685"/>
      <c r="W6" s="650"/>
      <c r="X6" s="1974"/>
      <c r="Y6" s="1974"/>
      <c r="Z6" s="651"/>
    </row>
    <row r="7" spans="2:26" x14ac:dyDescent="0.25">
      <c r="B7" s="697"/>
      <c r="C7" s="2000"/>
      <c r="D7" s="2005"/>
      <c r="E7" s="2006"/>
      <c r="F7" s="2006"/>
      <c r="G7" s="2006"/>
      <c r="H7" s="2006"/>
      <c r="I7" s="2007"/>
      <c r="J7" s="2005"/>
      <c r="K7" s="2006"/>
      <c r="L7" s="2006"/>
      <c r="M7" s="2012"/>
      <c r="N7" s="2067"/>
      <c r="O7" s="2068"/>
      <c r="P7" s="2069"/>
      <c r="Q7" s="2074"/>
      <c r="R7" s="2075"/>
      <c r="S7" s="2059"/>
      <c r="T7" s="2062"/>
      <c r="U7" s="698"/>
      <c r="V7" s="685"/>
      <c r="W7" s="650"/>
      <c r="X7"/>
      <c r="Y7"/>
      <c r="Z7" s="651"/>
    </row>
    <row r="8" spans="2:26" ht="15" customHeight="1" x14ac:dyDescent="0.25">
      <c r="B8" s="697"/>
      <c r="C8" s="2000"/>
      <c r="D8" s="2005"/>
      <c r="E8" s="2006"/>
      <c r="F8" s="2006"/>
      <c r="G8" s="2006"/>
      <c r="H8" s="2006"/>
      <c r="I8" s="2007"/>
      <c r="J8" s="2005"/>
      <c r="K8" s="2006"/>
      <c r="L8" s="2006"/>
      <c r="M8" s="2012"/>
      <c r="N8" s="2067"/>
      <c r="O8" s="2068"/>
      <c r="P8" s="2069"/>
      <c r="Q8" s="2074"/>
      <c r="R8" s="2075"/>
      <c r="S8" s="2059"/>
      <c r="T8" s="2062"/>
      <c r="U8" s="698"/>
      <c r="V8" s="685"/>
      <c r="W8" s="650"/>
      <c r="X8" s="2054" t="str">
        <f>IF(AND(P44&lt;&gt;0,P44&lt;&gt;'1'!F51),Messages!B18,"")</f>
        <v/>
      </c>
      <c r="Y8" s="2054"/>
      <c r="Z8" s="651"/>
    </row>
    <row r="9" spans="2:26" x14ac:dyDescent="0.25">
      <c r="B9" s="697"/>
      <c r="C9" s="2001"/>
      <c r="D9" s="2008"/>
      <c r="E9" s="2009"/>
      <c r="F9" s="2009"/>
      <c r="G9" s="2009"/>
      <c r="H9" s="2009"/>
      <c r="I9" s="2010"/>
      <c r="J9" s="2008"/>
      <c r="K9" s="2009"/>
      <c r="L9" s="2009"/>
      <c r="M9" s="2013"/>
      <c r="N9" s="2070"/>
      <c r="O9" s="2071"/>
      <c r="P9" s="2072"/>
      <c r="Q9" s="2052"/>
      <c r="R9" s="2076"/>
      <c r="S9" s="2060"/>
      <c r="T9" s="2063"/>
      <c r="U9" s="698"/>
      <c r="V9" s="685"/>
      <c r="W9" s="650"/>
      <c r="X9" s="2054"/>
      <c r="Y9" s="2054"/>
      <c r="Z9" s="651"/>
    </row>
    <row r="10" spans="2:26" ht="15" customHeight="1" thickBot="1" x14ac:dyDescent="0.3">
      <c r="B10" s="697"/>
      <c r="C10" s="281"/>
      <c r="D10" s="2014"/>
      <c r="E10" s="2015"/>
      <c r="F10" s="2015"/>
      <c r="G10" s="2015"/>
      <c r="H10" s="2015"/>
      <c r="I10" s="2015"/>
      <c r="J10" s="2014"/>
      <c r="K10" s="2015"/>
      <c r="L10" s="2015"/>
      <c r="M10" s="2015"/>
      <c r="N10" s="2055" t="s">
        <v>464</v>
      </c>
      <c r="O10" s="2056"/>
      <c r="P10" s="2057"/>
      <c r="Q10" s="2032" t="s">
        <v>464</v>
      </c>
      <c r="R10" s="2033"/>
      <c r="S10" s="282"/>
      <c r="T10" s="283"/>
      <c r="U10" s="698"/>
      <c r="V10" s="685"/>
      <c r="W10" s="660"/>
      <c r="X10" s="691"/>
      <c r="Y10" s="691"/>
      <c r="Z10" s="692"/>
    </row>
    <row r="11" spans="2:26" ht="15" customHeight="1" x14ac:dyDescent="0.25">
      <c r="B11" s="697"/>
      <c r="C11" s="279"/>
      <c r="D11" s="2014"/>
      <c r="E11" s="2015"/>
      <c r="F11" s="2015"/>
      <c r="G11" s="2015"/>
      <c r="H11" s="2015"/>
      <c r="I11" s="2015"/>
      <c r="J11" s="2016"/>
      <c r="K11" s="2017"/>
      <c r="L11" s="2017"/>
      <c r="M11" s="2017"/>
      <c r="N11" s="2026"/>
      <c r="O11" s="2027"/>
      <c r="P11" s="2028"/>
      <c r="Q11" s="2034"/>
      <c r="R11" s="2035"/>
      <c r="S11" s="233"/>
      <c r="T11" s="278"/>
      <c r="U11" s="698"/>
      <c r="V11" s="685"/>
    </row>
    <row r="12" spans="2:26" x14ac:dyDescent="0.25">
      <c r="B12" s="697"/>
      <c r="C12" s="279"/>
      <c r="D12" s="2016"/>
      <c r="E12" s="2017"/>
      <c r="F12" s="2017"/>
      <c r="G12" s="2017"/>
      <c r="H12" s="2017"/>
      <c r="I12" s="2017"/>
      <c r="J12" s="2016"/>
      <c r="K12" s="2017"/>
      <c r="L12" s="2017"/>
      <c r="M12" s="2017"/>
      <c r="N12" s="2026"/>
      <c r="O12" s="2027"/>
      <c r="P12" s="2028"/>
      <c r="Q12" s="2034"/>
      <c r="R12" s="2035"/>
      <c r="S12" s="233"/>
      <c r="T12" s="278"/>
      <c r="U12" s="698"/>
      <c r="V12" s="685"/>
    </row>
    <row r="13" spans="2:26" x14ac:dyDescent="0.25">
      <c r="B13" s="699"/>
      <c r="C13" s="279"/>
      <c r="D13" s="2016"/>
      <c r="E13" s="2017"/>
      <c r="F13" s="2017"/>
      <c r="G13" s="2017"/>
      <c r="H13" s="2017"/>
      <c r="I13" s="2017"/>
      <c r="J13" s="2016"/>
      <c r="K13" s="2017"/>
      <c r="L13" s="2017"/>
      <c r="M13" s="2017"/>
      <c r="N13" s="2026"/>
      <c r="O13" s="2027"/>
      <c r="P13" s="2028"/>
      <c r="Q13" s="2034"/>
      <c r="R13" s="2035"/>
      <c r="S13" s="233"/>
      <c r="T13" s="278"/>
      <c r="U13" s="698"/>
      <c r="V13" s="685"/>
    </row>
    <row r="14" spans="2:26" x14ac:dyDescent="0.25">
      <c r="B14" s="700"/>
      <c r="C14" s="279"/>
      <c r="D14" s="2016"/>
      <c r="E14" s="2017"/>
      <c r="F14" s="2017"/>
      <c r="G14" s="2017"/>
      <c r="H14" s="2017"/>
      <c r="I14" s="2017"/>
      <c r="J14" s="2016"/>
      <c r="K14" s="2017"/>
      <c r="L14" s="2017"/>
      <c r="M14" s="2017"/>
      <c r="N14" s="2026"/>
      <c r="O14" s="2027"/>
      <c r="P14" s="2028"/>
      <c r="Q14" s="2034"/>
      <c r="R14" s="2035"/>
      <c r="S14" s="233"/>
      <c r="T14" s="278"/>
      <c r="U14" s="698"/>
      <c r="V14" s="685"/>
    </row>
    <row r="15" spans="2:26" x14ac:dyDescent="0.25">
      <c r="B15" s="701"/>
      <c r="C15" s="279"/>
      <c r="D15" s="2016"/>
      <c r="E15" s="2017"/>
      <c r="F15" s="2017"/>
      <c r="G15" s="2017"/>
      <c r="H15" s="2017"/>
      <c r="I15" s="2017"/>
      <c r="J15" s="2016"/>
      <c r="K15" s="2017"/>
      <c r="L15" s="2017"/>
      <c r="M15" s="2017"/>
      <c r="N15" s="2026"/>
      <c r="O15" s="2027"/>
      <c r="P15" s="2028"/>
      <c r="Q15" s="2034"/>
      <c r="R15" s="2035"/>
      <c r="S15" s="233"/>
      <c r="T15" s="278"/>
      <c r="U15" s="698"/>
      <c r="V15" s="685"/>
    </row>
    <row r="16" spans="2:26" x14ac:dyDescent="0.25">
      <c r="B16" s="701"/>
      <c r="C16" s="280"/>
      <c r="D16" s="2016"/>
      <c r="E16" s="2017"/>
      <c r="F16" s="2017"/>
      <c r="G16" s="2017"/>
      <c r="H16" s="2017"/>
      <c r="I16" s="2017"/>
      <c r="J16" s="2016"/>
      <c r="K16" s="2017"/>
      <c r="L16" s="2017"/>
      <c r="M16" s="2017"/>
      <c r="N16" s="2026"/>
      <c r="O16" s="2027"/>
      <c r="P16" s="2028"/>
      <c r="Q16" s="2020"/>
      <c r="R16" s="2021"/>
      <c r="S16" s="233"/>
      <c r="T16" s="278"/>
      <c r="U16" s="698"/>
      <c r="V16" s="685"/>
    </row>
    <row r="17" spans="2:25" x14ac:dyDescent="0.25">
      <c r="B17" s="701"/>
      <c r="C17" s="279"/>
      <c r="D17" s="2016"/>
      <c r="E17" s="2017"/>
      <c r="F17" s="2017"/>
      <c r="G17" s="2017"/>
      <c r="H17" s="2017"/>
      <c r="I17" s="2017"/>
      <c r="J17" s="2016"/>
      <c r="K17" s="2017"/>
      <c r="L17" s="2017"/>
      <c r="M17" s="2017"/>
      <c r="N17" s="2026"/>
      <c r="O17" s="2027"/>
      <c r="P17" s="2028"/>
      <c r="Q17" s="2034"/>
      <c r="R17" s="2035"/>
      <c r="S17" s="233"/>
      <c r="T17" s="278"/>
      <c r="U17" s="698"/>
      <c r="V17" s="685"/>
    </row>
    <row r="18" spans="2:25" x14ac:dyDescent="0.25">
      <c r="B18" s="701"/>
      <c r="C18" s="279"/>
      <c r="D18" s="2016"/>
      <c r="E18" s="2017"/>
      <c r="F18" s="2017"/>
      <c r="G18" s="2017"/>
      <c r="H18" s="2017"/>
      <c r="I18" s="2017"/>
      <c r="J18" s="2016"/>
      <c r="K18" s="2017"/>
      <c r="L18" s="2017"/>
      <c r="M18" s="2017"/>
      <c r="N18" s="2026"/>
      <c r="O18" s="2027"/>
      <c r="P18" s="2028"/>
      <c r="Q18" s="2034"/>
      <c r="R18" s="2035"/>
      <c r="S18" s="233"/>
      <c r="T18" s="278"/>
      <c r="U18" s="698"/>
      <c r="V18" s="685"/>
    </row>
    <row r="19" spans="2:25" x14ac:dyDescent="0.25">
      <c r="B19" s="701"/>
      <c r="C19" s="279"/>
      <c r="D19" s="2016"/>
      <c r="E19" s="2017"/>
      <c r="F19" s="2017"/>
      <c r="G19" s="2017"/>
      <c r="H19" s="2017"/>
      <c r="I19" s="2017"/>
      <c r="J19" s="2016"/>
      <c r="K19" s="2017"/>
      <c r="L19" s="2017"/>
      <c r="M19" s="2017"/>
      <c r="N19" s="2026"/>
      <c r="O19" s="2027"/>
      <c r="P19" s="2028"/>
      <c r="Q19" s="2034"/>
      <c r="R19" s="2035"/>
      <c r="S19" s="233"/>
      <c r="T19" s="278"/>
      <c r="U19" s="698"/>
      <c r="V19" s="685"/>
    </row>
    <row r="20" spans="2:25" x14ac:dyDescent="0.25">
      <c r="B20" s="701"/>
      <c r="C20" s="279"/>
      <c r="D20" s="2016"/>
      <c r="E20" s="2017"/>
      <c r="F20" s="2017"/>
      <c r="G20" s="2017"/>
      <c r="H20" s="2017"/>
      <c r="I20" s="2017"/>
      <c r="J20" s="2016"/>
      <c r="K20" s="2017"/>
      <c r="L20" s="2017"/>
      <c r="M20" s="2017"/>
      <c r="N20" s="2026"/>
      <c r="O20" s="2027"/>
      <c r="P20" s="2028"/>
      <c r="Q20" s="2034"/>
      <c r="R20" s="2035"/>
      <c r="S20" s="233"/>
      <c r="T20" s="278"/>
      <c r="U20" s="698"/>
      <c r="V20" s="685"/>
    </row>
    <row r="21" spans="2:25" x14ac:dyDescent="0.25">
      <c r="B21" s="701"/>
      <c r="C21" s="279"/>
      <c r="D21" s="2016"/>
      <c r="E21" s="2017"/>
      <c r="F21" s="2017"/>
      <c r="G21" s="2017"/>
      <c r="H21" s="2017"/>
      <c r="I21" s="2017"/>
      <c r="J21" s="2016"/>
      <c r="K21" s="2017"/>
      <c r="L21" s="2017"/>
      <c r="M21" s="2017"/>
      <c r="N21" s="2026"/>
      <c r="O21" s="2027"/>
      <c r="P21" s="2028"/>
      <c r="Q21" s="2034"/>
      <c r="R21" s="2035"/>
      <c r="S21" s="233"/>
      <c r="T21" s="278"/>
      <c r="U21" s="698"/>
      <c r="V21" s="685"/>
    </row>
    <row r="22" spans="2:25" x14ac:dyDescent="0.25">
      <c r="B22" s="701"/>
      <c r="C22" s="279"/>
      <c r="D22" s="496"/>
      <c r="E22" s="497"/>
      <c r="F22" s="497"/>
      <c r="G22" s="497"/>
      <c r="H22" s="497"/>
      <c r="I22" s="497"/>
      <c r="J22" s="496"/>
      <c r="K22" s="497"/>
      <c r="L22" s="497"/>
      <c r="M22" s="497"/>
      <c r="N22" s="498"/>
      <c r="O22" s="499"/>
      <c r="P22" s="500"/>
      <c r="Q22" s="501"/>
      <c r="R22" s="502"/>
      <c r="S22" s="233"/>
      <c r="T22" s="278"/>
      <c r="U22" s="698"/>
      <c r="V22" s="685"/>
    </row>
    <row r="23" spans="2:25" x14ac:dyDescent="0.25">
      <c r="B23" s="701"/>
      <c r="C23" s="280"/>
      <c r="D23" s="2016"/>
      <c r="E23" s="2017"/>
      <c r="F23" s="2017"/>
      <c r="G23" s="2017"/>
      <c r="H23" s="2017"/>
      <c r="I23" s="2017"/>
      <c r="J23" s="2016"/>
      <c r="K23" s="2017"/>
      <c r="L23" s="2017"/>
      <c r="M23" s="2017"/>
      <c r="N23" s="2026"/>
      <c r="O23" s="2027"/>
      <c r="P23" s="2028"/>
      <c r="Q23" s="2020"/>
      <c r="R23" s="2021"/>
      <c r="S23" s="233"/>
      <c r="T23" s="278"/>
      <c r="U23" s="698"/>
      <c r="V23" s="685"/>
    </row>
    <row r="24" spans="2:25" x14ac:dyDescent="0.25">
      <c r="B24" s="701"/>
      <c r="C24" s="280"/>
      <c r="D24" s="2018"/>
      <c r="E24" s="2019"/>
      <c r="F24" s="2019"/>
      <c r="G24" s="2019"/>
      <c r="H24" s="2019"/>
      <c r="I24" s="2019"/>
      <c r="J24" s="2018"/>
      <c r="K24" s="2019"/>
      <c r="L24" s="2019"/>
      <c r="M24" s="2019"/>
      <c r="N24" s="2029"/>
      <c r="O24" s="2030"/>
      <c r="P24" s="2031"/>
      <c r="Q24" s="2022"/>
      <c r="R24" s="2023"/>
      <c r="S24" s="233"/>
      <c r="T24" s="278"/>
      <c r="U24" s="698"/>
      <c r="V24" s="685"/>
    </row>
    <row r="25" spans="2:25" ht="15.75" thickBot="1" x14ac:dyDescent="0.3">
      <c r="B25" s="700"/>
      <c r="C25" s="702" t="s">
        <v>587</v>
      </c>
      <c r="D25" s="703"/>
      <c r="E25" s="703"/>
      <c r="F25" s="703"/>
      <c r="G25" s="703"/>
      <c r="H25" s="703"/>
      <c r="I25" s="703"/>
      <c r="J25" s="703"/>
      <c r="K25" s="703"/>
      <c r="L25" s="703"/>
      <c r="M25" s="703"/>
      <c r="N25" s="703"/>
      <c r="O25" s="703"/>
      <c r="P25" s="703"/>
      <c r="Q25" s="703"/>
      <c r="R25" s="703"/>
      <c r="S25" s="703"/>
      <c r="T25" s="704"/>
      <c r="U25" s="698"/>
      <c r="V25" s="685"/>
    </row>
    <row r="26" spans="2:25" ht="15.75" thickBot="1" x14ac:dyDescent="0.3">
      <c r="B26" s="705"/>
      <c r="C26" s="657"/>
      <c r="D26" s="706"/>
      <c r="E26" s="706"/>
      <c r="F26" s="706"/>
      <c r="G26" s="706"/>
      <c r="H26" s="706"/>
      <c r="I26" s="706"/>
      <c r="J26" s="706"/>
      <c r="K26" s="706"/>
      <c r="L26" s="707"/>
      <c r="M26" s="657"/>
      <c r="N26" s="657"/>
      <c r="O26" s="657"/>
      <c r="P26" s="657"/>
      <c r="Q26" s="657"/>
      <c r="R26" s="657"/>
      <c r="S26" s="657"/>
      <c r="T26" s="657"/>
      <c r="U26" s="708"/>
    </row>
    <row r="27" spans="2:25" x14ac:dyDescent="0.25">
      <c r="B27" s="705"/>
      <c r="C27" s="2036" t="s">
        <v>434</v>
      </c>
      <c r="D27" s="1997" t="s">
        <v>26</v>
      </c>
      <c r="E27" s="1997" t="s">
        <v>27</v>
      </c>
      <c r="F27" s="1997" t="s">
        <v>28</v>
      </c>
      <c r="G27" s="1997" t="s">
        <v>491</v>
      </c>
      <c r="H27" s="1997" t="s">
        <v>492</v>
      </c>
      <c r="I27" s="1997" t="s">
        <v>493</v>
      </c>
      <c r="J27" s="1997" t="s">
        <v>494</v>
      </c>
      <c r="K27" s="1997" t="s">
        <v>495</v>
      </c>
      <c r="L27" s="2044" t="s">
        <v>31</v>
      </c>
      <c r="M27" s="2046" t="s">
        <v>36</v>
      </c>
      <c r="N27" s="2048" t="s">
        <v>37</v>
      </c>
      <c r="O27" s="2048" t="s">
        <v>38</v>
      </c>
      <c r="P27" s="2050" t="s">
        <v>31</v>
      </c>
      <c r="Q27" s="2051"/>
      <c r="R27" s="657"/>
      <c r="S27" s="657"/>
      <c r="T27" s="657"/>
      <c r="U27" s="708"/>
    </row>
    <row r="28" spans="2:25" x14ac:dyDescent="0.25">
      <c r="B28" s="705"/>
      <c r="C28" s="2037"/>
      <c r="D28" s="1998"/>
      <c r="E28" s="1998"/>
      <c r="F28" s="1998"/>
      <c r="G28" s="1998"/>
      <c r="H28" s="1998"/>
      <c r="I28" s="1998"/>
      <c r="J28" s="1998"/>
      <c r="K28" s="1998"/>
      <c r="L28" s="2045"/>
      <c r="M28" s="2047"/>
      <c r="N28" s="2049"/>
      <c r="O28" s="2049"/>
      <c r="P28" s="2052"/>
      <c r="Q28" s="2053"/>
      <c r="R28" s="657"/>
      <c r="S28" s="657"/>
      <c r="T28" s="657"/>
      <c r="U28" s="708"/>
      <c r="X28" s="686"/>
      <c r="Y28" s="686"/>
    </row>
    <row r="29" spans="2:25" x14ac:dyDescent="0.25">
      <c r="B29" s="705"/>
      <c r="C29" s="709" t="str">
        <f t="shared" ref="C29:C43" si="0">IF(C10="","",C10)</f>
        <v/>
      </c>
      <c r="D29" s="299"/>
      <c r="E29" s="300"/>
      <c r="F29" s="300"/>
      <c r="G29" s="300"/>
      <c r="H29" s="300"/>
      <c r="I29" s="300"/>
      <c r="J29" s="300"/>
      <c r="K29" s="301"/>
      <c r="L29" s="710">
        <f>SUM(D29:K29)</f>
        <v>0</v>
      </c>
      <c r="M29" s="302"/>
      <c r="N29" s="300"/>
      <c r="O29" s="303"/>
      <c r="P29" s="2024">
        <f>SUM(M29:O29)</f>
        <v>0</v>
      </c>
      <c r="Q29" s="2025"/>
      <c r="R29" s="657"/>
      <c r="S29" s="657"/>
      <c r="T29" s="657"/>
      <c r="U29" s="708"/>
    </row>
    <row r="30" spans="2:25" x14ac:dyDescent="0.25">
      <c r="B30" s="705"/>
      <c r="C30" s="711" t="str">
        <f t="shared" si="0"/>
        <v/>
      </c>
      <c r="D30" s="284"/>
      <c r="E30" s="59"/>
      <c r="F30" s="59"/>
      <c r="G30" s="59"/>
      <c r="H30" s="59"/>
      <c r="I30" s="59"/>
      <c r="J30" s="59"/>
      <c r="K30" s="293"/>
      <c r="L30" s="712">
        <f t="shared" ref="L30:L43" si="1">SUM(D30:K30)</f>
        <v>0</v>
      </c>
      <c r="M30" s="296"/>
      <c r="N30" s="59"/>
      <c r="O30" s="285"/>
      <c r="P30" s="1993">
        <f t="shared" ref="P30:P42" si="2">SUM(M30:O30)</f>
        <v>0</v>
      </c>
      <c r="Q30" s="1994"/>
      <c r="R30" s="657"/>
      <c r="S30" s="657"/>
      <c r="T30" s="657"/>
      <c r="U30" s="708"/>
    </row>
    <row r="31" spans="2:25" x14ac:dyDescent="0.25">
      <c r="B31" s="705"/>
      <c r="C31" s="711" t="str">
        <f t="shared" si="0"/>
        <v/>
      </c>
      <c r="D31" s="284"/>
      <c r="E31" s="59"/>
      <c r="F31" s="59"/>
      <c r="G31" s="59"/>
      <c r="H31" s="59"/>
      <c r="I31" s="59"/>
      <c r="J31" s="59"/>
      <c r="K31" s="293"/>
      <c r="L31" s="712">
        <f t="shared" si="1"/>
        <v>0</v>
      </c>
      <c r="M31" s="296"/>
      <c r="N31" s="59"/>
      <c r="O31" s="285"/>
      <c r="P31" s="1993">
        <f t="shared" si="2"/>
        <v>0</v>
      </c>
      <c r="Q31" s="1994"/>
      <c r="R31" s="657"/>
      <c r="S31" s="657"/>
      <c r="T31" s="657"/>
      <c r="U31" s="708"/>
    </row>
    <row r="32" spans="2:25" x14ac:dyDescent="0.25">
      <c r="B32" s="705"/>
      <c r="C32" s="711" t="str">
        <f t="shared" si="0"/>
        <v/>
      </c>
      <c r="D32" s="284"/>
      <c r="E32" s="59"/>
      <c r="F32" s="59"/>
      <c r="G32" s="59"/>
      <c r="H32" s="59"/>
      <c r="I32" s="59"/>
      <c r="J32" s="59"/>
      <c r="K32" s="293"/>
      <c r="L32" s="712">
        <f t="shared" si="1"/>
        <v>0</v>
      </c>
      <c r="M32" s="296"/>
      <c r="N32" s="59"/>
      <c r="O32" s="285"/>
      <c r="P32" s="1993">
        <f t="shared" si="2"/>
        <v>0</v>
      </c>
      <c r="Q32" s="1994"/>
      <c r="R32" s="657"/>
      <c r="S32" s="657"/>
      <c r="T32" s="657"/>
      <c r="U32" s="708"/>
    </row>
    <row r="33" spans="2:22" x14ac:dyDescent="0.25">
      <c r="B33" s="700"/>
      <c r="C33" s="711" t="str">
        <f t="shared" si="0"/>
        <v/>
      </c>
      <c r="D33" s="284"/>
      <c r="E33" s="59"/>
      <c r="F33" s="59"/>
      <c r="G33" s="59"/>
      <c r="H33" s="59"/>
      <c r="I33" s="59"/>
      <c r="J33" s="59"/>
      <c r="K33" s="293"/>
      <c r="L33" s="712">
        <f t="shared" si="1"/>
        <v>0</v>
      </c>
      <c r="M33" s="296"/>
      <c r="N33" s="59"/>
      <c r="O33" s="285"/>
      <c r="P33" s="1993">
        <f t="shared" si="2"/>
        <v>0</v>
      </c>
      <c r="Q33" s="1994"/>
      <c r="R33" s="657"/>
      <c r="S33" s="657"/>
      <c r="T33" s="657"/>
      <c r="U33" s="708"/>
    </row>
    <row r="34" spans="2:22" x14ac:dyDescent="0.25">
      <c r="B34" s="713"/>
      <c r="C34" s="711" t="str">
        <f t="shared" si="0"/>
        <v/>
      </c>
      <c r="D34" s="284"/>
      <c r="E34" s="59"/>
      <c r="F34" s="59"/>
      <c r="G34" s="59"/>
      <c r="H34" s="59"/>
      <c r="I34" s="59"/>
      <c r="J34" s="59"/>
      <c r="K34" s="293"/>
      <c r="L34" s="714">
        <f t="shared" si="1"/>
        <v>0</v>
      </c>
      <c r="M34" s="296"/>
      <c r="N34" s="59"/>
      <c r="O34" s="285"/>
      <c r="P34" s="2038">
        <f t="shared" si="2"/>
        <v>0</v>
      </c>
      <c r="Q34" s="2039"/>
      <c r="R34" s="657"/>
      <c r="S34" s="657"/>
      <c r="T34" s="657"/>
      <c r="U34" s="708"/>
    </row>
    <row r="35" spans="2:22" x14ac:dyDescent="0.25">
      <c r="B35" s="713"/>
      <c r="C35" s="715" t="str">
        <f t="shared" si="0"/>
        <v/>
      </c>
      <c r="D35" s="286"/>
      <c r="E35" s="287"/>
      <c r="F35" s="287"/>
      <c r="G35" s="287"/>
      <c r="H35" s="287"/>
      <c r="I35" s="287"/>
      <c r="J35" s="287"/>
      <c r="K35" s="294"/>
      <c r="L35" s="714">
        <f t="shared" si="1"/>
        <v>0</v>
      </c>
      <c r="M35" s="297"/>
      <c r="N35" s="287"/>
      <c r="O35" s="288"/>
      <c r="P35" s="2038">
        <f t="shared" si="2"/>
        <v>0</v>
      </c>
      <c r="Q35" s="2039"/>
      <c r="R35" s="657"/>
      <c r="S35" s="657"/>
      <c r="T35" s="657"/>
      <c r="U35" s="708"/>
    </row>
    <row r="36" spans="2:22" x14ac:dyDescent="0.25">
      <c r="B36" s="713"/>
      <c r="C36" s="711" t="str">
        <f t="shared" si="0"/>
        <v/>
      </c>
      <c r="D36" s="284"/>
      <c r="E36" s="59"/>
      <c r="F36" s="59"/>
      <c r="G36" s="59"/>
      <c r="H36" s="59"/>
      <c r="I36" s="59"/>
      <c r="J36" s="59"/>
      <c r="K36" s="293"/>
      <c r="L36" s="712">
        <f t="shared" si="1"/>
        <v>0</v>
      </c>
      <c r="M36" s="296"/>
      <c r="N36" s="59"/>
      <c r="O36" s="285"/>
      <c r="P36" s="1993">
        <f t="shared" si="2"/>
        <v>0</v>
      </c>
      <c r="Q36" s="1994"/>
      <c r="R36" s="657"/>
      <c r="S36" s="657"/>
      <c r="T36" s="657"/>
      <c r="U36" s="708"/>
    </row>
    <row r="37" spans="2:22" x14ac:dyDescent="0.25">
      <c r="B37" s="713"/>
      <c r="C37" s="711" t="str">
        <f t="shared" si="0"/>
        <v/>
      </c>
      <c r="D37" s="284"/>
      <c r="E37" s="59"/>
      <c r="F37" s="59"/>
      <c r="G37" s="59"/>
      <c r="H37" s="59"/>
      <c r="I37" s="59"/>
      <c r="J37" s="59"/>
      <c r="K37" s="293"/>
      <c r="L37" s="712">
        <f t="shared" si="1"/>
        <v>0</v>
      </c>
      <c r="M37" s="296"/>
      <c r="N37" s="59"/>
      <c r="O37" s="285"/>
      <c r="P37" s="1993">
        <f t="shared" si="2"/>
        <v>0</v>
      </c>
      <c r="Q37" s="1994"/>
      <c r="R37" s="657"/>
      <c r="S37" s="657"/>
      <c r="T37" s="657"/>
      <c r="U37" s="708"/>
    </row>
    <row r="38" spans="2:22" x14ac:dyDescent="0.25">
      <c r="B38" s="713"/>
      <c r="C38" s="711" t="str">
        <f t="shared" si="0"/>
        <v/>
      </c>
      <c r="D38" s="284"/>
      <c r="E38" s="59"/>
      <c r="F38" s="59"/>
      <c r="G38" s="59"/>
      <c r="H38" s="59"/>
      <c r="I38" s="59"/>
      <c r="J38" s="59"/>
      <c r="K38" s="293"/>
      <c r="L38" s="712">
        <f t="shared" si="1"/>
        <v>0</v>
      </c>
      <c r="M38" s="296"/>
      <c r="N38" s="59"/>
      <c r="O38" s="285"/>
      <c r="P38" s="1993">
        <f t="shared" si="2"/>
        <v>0</v>
      </c>
      <c r="Q38" s="1994"/>
      <c r="R38" s="657"/>
      <c r="S38" s="657"/>
      <c r="T38" s="657"/>
      <c r="U38" s="708"/>
    </row>
    <row r="39" spans="2:22" x14ac:dyDescent="0.25">
      <c r="B39" s="713"/>
      <c r="C39" s="711" t="str">
        <f t="shared" si="0"/>
        <v/>
      </c>
      <c r="D39" s="284"/>
      <c r="E39" s="59"/>
      <c r="F39" s="59"/>
      <c r="G39" s="59"/>
      <c r="H39" s="59"/>
      <c r="I39" s="59"/>
      <c r="J39" s="59"/>
      <c r="K39" s="293"/>
      <c r="L39" s="712">
        <f t="shared" si="1"/>
        <v>0</v>
      </c>
      <c r="M39" s="296"/>
      <c r="N39" s="59"/>
      <c r="O39" s="285"/>
      <c r="P39" s="1993">
        <f t="shared" si="2"/>
        <v>0</v>
      </c>
      <c r="Q39" s="1994"/>
      <c r="R39" s="657"/>
      <c r="S39" s="657"/>
      <c r="T39" s="657"/>
      <c r="U39" s="708"/>
    </row>
    <row r="40" spans="2:22" x14ac:dyDescent="0.25">
      <c r="B40" s="713"/>
      <c r="C40" s="711" t="str">
        <f t="shared" si="0"/>
        <v/>
      </c>
      <c r="D40" s="284"/>
      <c r="E40" s="59"/>
      <c r="F40" s="59"/>
      <c r="G40" s="59"/>
      <c r="H40" s="59"/>
      <c r="I40" s="59"/>
      <c r="J40" s="59"/>
      <c r="K40" s="293"/>
      <c r="L40" s="712">
        <f t="shared" si="1"/>
        <v>0</v>
      </c>
      <c r="M40" s="296"/>
      <c r="N40" s="59"/>
      <c r="O40" s="285"/>
      <c r="P40" s="1993">
        <f t="shared" si="2"/>
        <v>0</v>
      </c>
      <c r="Q40" s="1994"/>
      <c r="R40" s="657"/>
      <c r="S40" s="657"/>
      <c r="T40" s="657"/>
      <c r="U40" s="708"/>
    </row>
    <row r="41" spans="2:22" x14ac:dyDescent="0.25">
      <c r="B41" s="713"/>
      <c r="C41" s="711" t="str">
        <f t="shared" si="0"/>
        <v/>
      </c>
      <c r="D41" s="284"/>
      <c r="E41" s="59"/>
      <c r="F41" s="59"/>
      <c r="G41" s="59"/>
      <c r="H41" s="59"/>
      <c r="I41" s="59"/>
      <c r="J41" s="59"/>
      <c r="K41" s="293"/>
      <c r="L41" s="712">
        <f t="shared" si="1"/>
        <v>0</v>
      </c>
      <c r="M41" s="296"/>
      <c r="N41" s="59"/>
      <c r="O41" s="285"/>
      <c r="P41" s="1993">
        <f t="shared" ref="P41" si="3">SUM(M41:O41)</f>
        <v>0</v>
      </c>
      <c r="Q41" s="1994"/>
      <c r="R41" s="657"/>
      <c r="S41" s="657"/>
      <c r="T41" s="657"/>
      <c r="U41" s="708"/>
    </row>
    <row r="42" spans="2:22" x14ac:dyDescent="0.25">
      <c r="B42" s="713"/>
      <c r="C42" s="715" t="str">
        <f t="shared" si="0"/>
        <v/>
      </c>
      <c r="D42" s="286"/>
      <c r="E42" s="287"/>
      <c r="F42" s="287"/>
      <c r="G42" s="287"/>
      <c r="H42" s="287"/>
      <c r="I42" s="287"/>
      <c r="J42" s="287"/>
      <c r="K42" s="294"/>
      <c r="L42" s="714">
        <f>SUM(D42:K42)</f>
        <v>0</v>
      </c>
      <c r="M42" s="297"/>
      <c r="N42" s="287"/>
      <c r="O42" s="288"/>
      <c r="P42" s="2038">
        <f t="shared" si="2"/>
        <v>0</v>
      </c>
      <c r="Q42" s="2039"/>
      <c r="R42" s="657"/>
      <c r="S42" s="657"/>
      <c r="T42" s="657"/>
      <c r="U42" s="708"/>
    </row>
    <row r="43" spans="2:22" ht="15.75" thickBot="1" x14ac:dyDescent="0.3">
      <c r="B43" s="713"/>
      <c r="C43" s="716" t="str">
        <f t="shared" si="0"/>
        <v/>
      </c>
      <c r="D43" s="289"/>
      <c r="E43" s="290"/>
      <c r="F43" s="290"/>
      <c r="G43" s="290"/>
      <c r="H43" s="290"/>
      <c r="I43" s="290"/>
      <c r="J43" s="290"/>
      <c r="K43" s="295"/>
      <c r="L43" s="717">
        <f t="shared" si="1"/>
        <v>0</v>
      </c>
      <c r="M43" s="298"/>
      <c r="N43" s="291"/>
      <c r="O43" s="292"/>
      <c r="P43" s="2040">
        <f>SUM(M43:O43)</f>
        <v>0</v>
      </c>
      <c r="Q43" s="2041"/>
      <c r="R43" s="657"/>
      <c r="S43" s="657"/>
      <c r="T43" s="657"/>
      <c r="U43" s="708"/>
    </row>
    <row r="44" spans="2:22" ht="16.5" thickTop="1" thickBot="1" x14ac:dyDescent="0.3">
      <c r="B44" s="700"/>
      <c r="C44" s="718" t="s">
        <v>29</v>
      </c>
      <c r="D44" s="719">
        <f t="shared" ref="D44:O44" si="4">SUM(D29:D43)</f>
        <v>0</v>
      </c>
      <c r="E44" s="720">
        <f t="shared" si="4"/>
        <v>0</v>
      </c>
      <c r="F44" s="720">
        <f t="shared" si="4"/>
        <v>0</v>
      </c>
      <c r="G44" s="720">
        <f t="shared" si="4"/>
        <v>0</v>
      </c>
      <c r="H44" s="720">
        <f t="shared" si="4"/>
        <v>0</v>
      </c>
      <c r="I44" s="720">
        <f t="shared" si="4"/>
        <v>0</v>
      </c>
      <c r="J44" s="720">
        <f t="shared" si="4"/>
        <v>0</v>
      </c>
      <c r="K44" s="721">
        <f t="shared" si="4"/>
        <v>0</v>
      </c>
      <c r="L44" s="722">
        <f t="shared" si="4"/>
        <v>0</v>
      </c>
      <c r="M44" s="723">
        <f t="shared" si="4"/>
        <v>0</v>
      </c>
      <c r="N44" s="724">
        <f t="shared" si="4"/>
        <v>0</v>
      </c>
      <c r="O44" s="725">
        <f t="shared" si="4"/>
        <v>0</v>
      </c>
      <c r="P44" s="2042">
        <f>SUM(P29:Q43)</f>
        <v>0</v>
      </c>
      <c r="Q44" s="2043"/>
      <c r="R44" s="657"/>
      <c r="S44" s="657"/>
      <c r="T44" s="657"/>
      <c r="U44" s="708"/>
    </row>
    <row r="45" spans="2:22" ht="15.75" thickBot="1" x14ac:dyDescent="0.3">
      <c r="B45" s="726"/>
      <c r="C45" s="727"/>
      <c r="D45" s="728"/>
      <c r="E45" s="728"/>
      <c r="F45" s="728"/>
      <c r="G45" s="728"/>
      <c r="H45" s="728"/>
      <c r="I45" s="728"/>
      <c r="J45" s="728"/>
      <c r="K45" s="728"/>
      <c r="L45" s="727"/>
      <c r="M45" s="727"/>
      <c r="N45" s="729"/>
      <c r="O45" s="729"/>
      <c r="P45" s="729"/>
      <c r="Q45" s="729"/>
      <c r="R45" s="727"/>
      <c r="S45" s="727"/>
      <c r="T45" s="727"/>
      <c r="U45" s="730"/>
      <c r="V45" s="685"/>
    </row>
    <row r="46" spans="2:22" x14ac:dyDescent="0.25">
      <c r="J46" s="232"/>
      <c r="K46" s="232"/>
      <c r="L46" s="232"/>
      <c r="M46" s="232"/>
    </row>
    <row r="47" spans="2:22" ht="15" customHeight="1" x14ac:dyDescent="0.25"/>
    <row r="48" spans="2:22" ht="15.75" hidden="1" thickBot="1" x14ac:dyDescent="0.3">
      <c r="C48" s="740"/>
      <c r="D48" s="731" t="s">
        <v>772</v>
      </c>
      <c r="E48"/>
      <c r="F48"/>
      <c r="G48"/>
      <c r="H48"/>
      <c r="I48"/>
      <c r="J48"/>
      <c r="K48"/>
      <c r="L48"/>
      <c r="M48"/>
    </row>
    <row r="49" spans="3:13" ht="15.75" hidden="1" thickBot="1" x14ac:dyDescent="0.3">
      <c r="C49" s="740"/>
      <c r="D49" s="732" t="s">
        <v>24</v>
      </c>
      <c r="E49" s="733"/>
      <c r="F49" s="734">
        <f>'1'!F51</f>
        <v>0</v>
      </c>
      <c r="G49"/>
      <c r="H49"/>
      <c r="I49"/>
      <c r="J49"/>
      <c r="K49"/>
      <c r="L49"/>
      <c r="M49"/>
    </row>
    <row r="50" spans="3:13" ht="15.75" hidden="1" thickBot="1" x14ac:dyDescent="0.3">
      <c r="C50" s="740"/>
      <c r="D50" s="731" t="s">
        <v>767</v>
      </c>
      <c r="E50"/>
      <c r="F50"/>
      <c r="G50"/>
      <c r="H50"/>
      <c r="I50"/>
      <c r="J50"/>
      <c r="K50"/>
      <c r="L50"/>
      <c r="M50"/>
    </row>
    <row r="51" spans="3:13" ht="15.75" hidden="1" thickBot="1" x14ac:dyDescent="0.3">
      <c r="C51" s="740"/>
      <c r="D51" s="735" t="s">
        <v>26</v>
      </c>
      <c r="E51" s="736" t="s">
        <v>27</v>
      </c>
      <c r="F51" s="736" t="s">
        <v>28</v>
      </c>
      <c r="G51" s="736" t="s">
        <v>491</v>
      </c>
      <c r="H51" s="736" t="s">
        <v>492</v>
      </c>
      <c r="I51" s="736" t="s">
        <v>493</v>
      </c>
      <c r="J51" s="736" t="s">
        <v>494</v>
      </c>
      <c r="K51" s="737" t="s">
        <v>495</v>
      </c>
      <c r="L51" s="1995" t="s">
        <v>773</v>
      </c>
      <c r="M51" s="738" t="s">
        <v>29</v>
      </c>
    </row>
    <row r="52" spans="3:13" ht="15.75" hidden="1" thickBot="1" x14ac:dyDescent="0.3">
      <c r="C52" s="740"/>
      <c r="D52" s="719">
        <f>'8A'!D57</f>
        <v>0</v>
      </c>
      <c r="E52" s="720">
        <f>'8A'!E57</f>
        <v>0</v>
      </c>
      <c r="F52" s="720">
        <f>'8A'!F57</f>
        <v>0</v>
      </c>
      <c r="G52" s="720">
        <f>'8A'!G57</f>
        <v>0</v>
      </c>
      <c r="H52" s="720">
        <f>'8A'!H57</f>
        <v>0</v>
      </c>
      <c r="I52" s="720">
        <f>'8A'!I57</f>
        <v>0</v>
      </c>
      <c r="J52" s="720">
        <f>'8A'!J57</f>
        <v>0</v>
      </c>
      <c r="K52" s="734">
        <f>'8A'!K57</f>
        <v>0</v>
      </c>
      <c r="L52" s="1996"/>
      <c r="M52" s="739">
        <f>'8A'!L57</f>
        <v>0</v>
      </c>
    </row>
    <row r="53" spans="3:13" ht="15.75" hidden="1" thickBot="1" x14ac:dyDescent="0.3">
      <c r="C53" s="740"/>
      <c r="D53" s="719" t="b">
        <f>EXACT(D44,D52)</f>
        <v>1</v>
      </c>
      <c r="E53" s="720" t="b">
        <f t="shared" ref="E53:K53" si="5">EXACT(E44,E52)</f>
        <v>1</v>
      </c>
      <c r="F53" s="720" t="b">
        <f t="shared" si="5"/>
        <v>1</v>
      </c>
      <c r="G53" s="720" t="b">
        <f t="shared" si="5"/>
        <v>1</v>
      </c>
      <c r="H53" s="720" t="b">
        <f t="shared" si="5"/>
        <v>1</v>
      </c>
      <c r="I53" s="720" t="b">
        <f t="shared" si="5"/>
        <v>1</v>
      </c>
      <c r="J53" s="720" t="b">
        <f t="shared" si="5"/>
        <v>1</v>
      </c>
      <c r="K53" s="720" t="b">
        <f t="shared" si="5"/>
        <v>1</v>
      </c>
      <c r="L53" s="734">
        <f>(COUNTIF(D53:K53,FALSE))</f>
        <v>0</v>
      </c>
      <c r="M53"/>
    </row>
  </sheetData>
  <sheetProtection algorithmName="SHA-512" hashValue="djf8m8v0wMjZ2qyyp7rDioNUJJmuK0jfX1V8nuM1gmzqcAh2DKQjlpEtZdSdoIMI6eUEKDT4mbhveJ9VgUJCNA==" saltValue="qEmy/qxmdnhCYrm1m7LQSw==" spinCount="100000" sheet="1" formatCells="0" formatColumns="0" formatRows="0"/>
  <mergeCells count="97">
    <mergeCell ref="P37:Q37"/>
    <mergeCell ref="P36:Q36"/>
    <mergeCell ref="P35:Q35"/>
    <mergeCell ref="P34:Q34"/>
    <mergeCell ref="P39:Q39"/>
    <mergeCell ref="P38:Q38"/>
    <mergeCell ref="X5:Y6"/>
    <mergeCell ref="X8:Y9"/>
    <mergeCell ref="J12:M12"/>
    <mergeCell ref="N10:P10"/>
    <mergeCell ref="S5:S9"/>
    <mergeCell ref="T5:T9"/>
    <mergeCell ref="J10:M10"/>
    <mergeCell ref="J11:M11"/>
    <mergeCell ref="N5:P9"/>
    <mergeCell ref="Q5:R9"/>
    <mergeCell ref="N11:P11"/>
    <mergeCell ref="N12:P12"/>
    <mergeCell ref="Q19:R19"/>
    <mergeCell ref="Q20:R20"/>
    <mergeCell ref="N19:P19"/>
    <mergeCell ref="N20:P20"/>
    <mergeCell ref="J20:M20"/>
    <mergeCell ref="J19:M19"/>
    <mergeCell ref="P30:Q30"/>
    <mergeCell ref="P31:Q31"/>
    <mergeCell ref="P32:Q32"/>
    <mergeCell ref="P33:Q33"/>
    <mergeCell ref="O27:O28"/>
    <mergeCell ref="P27:Q28"/>
    <mergeCell ref="P40:Q40"/>
    <mergeCell ref="P42:Q42"/>
    <mergeCell ref="P43:Q43"/>
    <mergeCell ref="P44:Q44"/>
    <mergeCell ref="D21:I21"/>
    <mergeCell ref="D23:I23"/>
    <mergeCell ref="D24:I24"/>
    <mergeCell ref="Q21:R21"/>
    <mergeCell ref="N21:P21"/>
    <mergeCell ref="H27:H28"/>
    <mergeCell ref="I27:I28"/>
    <mergeCell ref="J27:J28"/>
    <mergeCell ref="K27:K28"/>
    <mergeCell ref="L27:L28"/>
    <mergeCell ref="M27:M28"/>
    <mergeCell ref="N27:N28"/>
    <mergeCell ref="N13:P13"/>
    <mergeCell ref="J14:M14"/>
    <mergeCell ref="D19:I19"/>
    <mergeCell ref="D12:I12"/>
    <mergeCell ref="D13:I13"/>
    <mergeCell ref="D14:I14"/>
    <mergeCell ref="D15:I15"/>
    <mergeCell ref="D16:I16"/>
    <mergeCell ref="J15:M15"/>
    <mergeCell ref="J16:M16"/>
    <mergeCell ref="J17:M17"/>
    <mergeCell ref="J18:M18"/>
    <mergeCell ref="Q17:R17"/>
    <mergeCell ref="Q18:R18"/>
    <mergeCell ref="N14:P14"/>
    <mergeCell ref="N15:P15"/>
    <mergeCell ref="N16:P16"/>
    <mergeCell ref="N17:P17"/>
    <mergeCell ref="N18:P18"/>
    <mergeCell ref="C3:T3"/>
    <mergeCell ref="Q23:R23"/>
    <mergeCell ref="Q24:R24"/>
    <mergeCell ref="P29:Q29"/>
    <mergeCell ref="N23:P23"/>
    <mergeCell ref="N24:P24"/>
    <mergeCell ref="Q10:R10"/>
    <mergeCell ref="Q11:R11"/>
    <mergeCell ref="Q12:R12"/>
    <mergeCell ref="Q13:R13"/>
    <mergeCell ref="Q14:R14"/>
    <mergeCell ref="Q15:R15"/>
    <mergeCell ref="Q16:R16"/>
    <mergeCell ref="C27:C28"/>
    <mergeCell ref="D27:D28"/>
    <mergeCell ref="E27:E28"/>
    <mergeCell ref="P41:Q41"/>
    <mergeCell ref="L51:L52"/>
    <mergeCell ref="F27:F28"/>
    <mergeCell ref="G27:G28"/>
    <mergeCell ref="C5:C9"/>
    <mergeCell ref="D5:I9"/>
    <mergeCell ref="J5:M9"/>
    <mergeCell ref="D10:I10"/>
    <mergeCell ref="D11:I11"/>
    <mergeCell ref="J13:M13"/>
    <mergeCell ref="D17:I17"/>
    <mergeCell ref="D18:I18"/>
    <mergeCell ref="D20:I20"/>
    <mergeCell ref="J24:M24"/>
    <mergeCell ref="J23:M23"/>
    <mergeCell ref="J21:M21"/>
  </mergeCells>
  <conditionalFormatting sqref="D53:K53">
    <cfRule type="cellIs" dxfId="70" priority="1" operator="equal">
      <formula>FALSE</formula>
    </cfRule>
  </conditionalFormatting>
  <conditionalFormatting sqref="X5">
    <cfRule type="containsText" dxfId="69" priority="2" operator="containsText" text="warning">
      <formula>NOT(ISERROR(SEARCH("warning",X5)))</formula>
    </cfRule>
  </conditionalFormatting>
  <conditionalFormatting sqref="X8">
    <cfRule type="containsText" dxfId="68" priority="5" operator="containsText" text="warning">
      <formula>NOT(ISERROR(SEARCH("warning",X8)))</formula>
    </cfRule>
  </conditionalFormatting>
  <dataValidations count="2">
    <dataValidation type="list" allowBlank="1" showInputMessage="1" showErrorMessage="1" sqref="N10:N24" xr:uid="{00000000-0002-0000-0A00-000000000000}">
      <formula1>Building_Type</formula1>
    </dataValidation>
    <dataValidation type="list" allowBlank="1" showInputMessage="1" showErrorMessage="1" sqref="Q10:Q24" xr:uid="{00000000-0002-0000-0A00-000001000000}">
      <formula1>Activity_Type</formula1>
    </dataValidation>
  </dataValidations>
  <pageMargins left="0.7" right="0.7" top="0.75" bottom="0.75" header="0.3" footer="0.3"/>
  <pageSetup scale="73" orientation="landscape" r:id="rId1"/>
  <headerFooter>
    <oddFooter>&amp;LForm 2A
Building Information&amp;CCFA Forms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B1:Z32"/>
  <sheetViews>
    <sheetView showGridLines="0" zoomScaleNormal="100" workbookViewId="0">
      <selection activeCell="J33" sqref="J33"/>
    </sheetView>
  </sheetViews>
  <sheetFormatPr defaultColWidth="9.140625" defaultRowHeight="15" x14ac:dyDescent="0.25"/>
  <cols>
    <col min="1" max="2" width="1.7109375" style="13" customWidth="1"/>
    <col min="3" max="5" width="11" style="13" customWidth="1"/>
    <col min="6" max="6" width="14" style="13" customWidth="1"/>
    <col min="7" max="7" width="11" style="13" customWidth="1"/>
    <col min="8" max="8" width="13.140625" style="13" customWidth="1"/>
    <col min="9" max="10" width="11" style="13" customWidth="1"/>
    <col min="11" max="11" width="15.42578125" style="13" customWidth="1"/>
    <col min="12" max="12" width="1.140625" style="13" customWidth="1"/>
    <col min="13" max="15" width="12" style="13" customWidth="1"/>
    <col min="16" max="18" width="1.7109375" style="13" customWidth="1"/>
    <col min="19" max="22" width="9.140625" style="13"/>
    <col min="23" max="24" width="1.5703125" style="13" customWidth="1"/>
    <col min="25" max="16384" width="9.140625" style="13"/>
  </cols>
  <sheetData>
    <row r="1" spans="2:26" ht="9" customHeight="1" thickBot="1" x14ac:dyDescent="0.3"/>
    <row r="2" spans="2:26" ht="9" customHeight="1" thickBot="1" x14ac:dyDescent="0.3">
      <c r="B2" s="757"/>
      <c r="C2" s="758"/>
      <c r="D2" s="758"/>
      <c r="E2" s="758"/>
      <c r="F2" s="758"/>
      <c r="G2" s="758"/>
      <c r="H2" s="758"/>
      <c r="I2" s="758"/>
      <c r="J2" s="758"/>
      <c r="K2" s="758"/>
      <c r="L2" s="758"/>
      <c r="M2" s="758"/>
      <c r="N2" s="758"/>
      <c r="O2" s="758"/>
      <c r="P2" s="745"/>
    </row>
    <row r="3" spans="2:26" ht="18.75" x14ac:dyDescent="0.25">
      <c r="B3" s="599"/>
      <c r="C3" s="2083" t="s">
        <v>39</v>
      </c>
      <c r="D3" s="2083"/>
      <c r="E3" s="2083"/>
      <c r="F3" s="2083"/>
      <c r="G3" s="2083"/>
      <c r="H3" s="2083"/>
      <c r="I3" s="2083"/>
      <c r="J3" s="2083"/>
      <c r="K3" s="2083"/>
      <c r="L3" s="2083"/>
      <c r="M3" s="2083"/>
      <c r="N3" s="2083"/>
      <c r="O3" s="2083"/>
      <c r="P3" s="746"/>
      <c r="R3" s="687"/>
      <c r="S3" s="752" t="s">
        <v>930</v>
      </c>
      <c r="T3" s="752"/>
      <c r="U3" s="752"/>
      <c r="V3" s="752"/>
      <c r="W3" s="753"/>
    </row>
    <row r="4" spans="2:26" ht="7.5" customHeight="1" thickBot="1" x14ac:dyDescent="0.3">
      <c r="B4" s="759"/>
      <c r="C4" s="669"/>
      <c r="D4" s="669"/>
      <c r="E4" s="669"/>
      <c r="F4" s="669"/>
      <c r="G4" s="669"/>
      <c r="H4" s="669"/>
      <c r="I4" s="669"/>
      <c r="J4" s="669"/>
      <c r="K4" s="669"/>
      <c r="L4" s="669"/>
      <c r="M4" s="601"/>
      <c r="N4" s="601"/>
      <c r="O4" s="601"/>
      <c r="P4" s="747"/>
      <c r="R4" s="650"/>
      <c r="S4"/>
      <c r="T4"/>
      <c r="U4"/>
      <c r="V4"/>
      <c r="W4" s="651"/>
      <c r="X4" s="415"/>
      <c r="Y4" s="415"/>
      <c r="Z4" s="415"/>
    </row>
    <row r="5" spans="2:26" ht="16.5" thickBot="1" x14ac:dyDescent="0.3">
      <c r="B5" s="759"/>
      <c r="C5" s="669"/>
      <c r="D5" s="2086" t="s">
        <v>40</v>
      </c>
      <c r="E5" s="2087"/>
      <c r="F5" s="2087"/>
      <c r="G5" s="2087"/>
      <c r="H5" s="2087"/>
      <c r="I5" s="2087"/>
      <c r="J5" s="2087"/>
      <c r="K5" s="2088"/>
      <c r="L5" s="760"/>
      <c r="M5" s="2084" t="s">
        <v>41</v>
      </c>
      <c r="N5" s="2085"/>
      <c r="O5" s="761" t="s">
        <v>42</v>
      </c>
      <c r="P5" s="748"/>
      <c r="R5" s="650"/>
      <c r="S5" s="2082" t="str">
        <f>IF(AND(E32&lt;&gt;0,E24=0),Messages!B21,"")</f>
        <v/>
      </c>
      <c r="T5" s="2082"/>
      <c r="U5" s="2082"/>
      <c r="V5" s="2082"/>
      <c r="W5" s="651"/>
    </row>
    <row r="6" spans="2:26" x14ac:dyDescent="0.25">
      <c r="B6" s="762"/>
      <c r="C6" s="763"/>
      <c r="D6" s="2089" t="s">
        <v>43</v>
      </c>
      <c r="E6" s="2079" t="s">
        <v>48</v>
      </c>
      <c r="F6" s="2092" t="s">
        <v>49</v>
      </c>
      <c r="G6" s="2079" t="s">
        <v>37</v>
      </c>
      <c r="H6" s="2093" t="s">
        <v>50</v>
      </c>
      <c r="I6" s="2079" t="s">
        <v>51</v>
      </c>
      <c r="J6" s="2079" t="s">
        <v>52</v>
      </c>
      <c r="K6" s="2102" t="s">
        <v>53</v>
      </c>
      <c r="L6" s="2077"/>
      <c r="M6" s="2079" t="s">
        <v>44</v>
      </c>
      <c r="N6" s="2096" t="s">
        <v>45</v>
      </c>
      <c r="O6" s="2099" t="s">
        <v>46</v>
      </c>
      <c r="P6" s="749"/>
      <c r="R6" s="650"/>
      <c r="S6" s="2082"/>
      <c r="T6" s="2082"/>
      <c r="U6" s="2082"/>
      <c r="V6" s="2082"/>
      <c r="W6" s="651"/>
    </row>
    <row r="7" spans="2:26" ht="15.75" thickBot="1" x14ac:dyDescent="0.3">
      <c r="B7" s="762"/>
      <c r="C7" s="764"/>
      <c r="D7" s="2090"/>
      <c r="E7" s="2080"/>
      <c r="F7" s="2080"/>
      <c r="G7" s="2080"/>
      <c r="H7" s="2094"/>
      <c r="I7" s="2080"/>
      <c r="J7" s="2080"/>
      <c r="K7" s="2103"/>
      <c r="L7" s="2078"/>
      <c r="M7" s="2080"/>
      <c r="N7" s="2097"/>
      <c r="O7" s="2100"/>
      <c r="P7" s="749"/>
      <c r="R7" s="650"/>
      <c r="S7"/>
      <c r="T7"/>
      <c r="U7"/>
      <c r="V7"/>
      <c r="W7" s="651"/>
    </row>
    <row r="8" spans="2:26" ht="15.75" thickBot="1" x14ac:dyDescent="0.3">
      <c r="B8" s="762"/>
      <c r="C8" s="765" t="s">
        <v>47</v>
      </c>
      <c r="D8" s="2091"/>
      <c r="E8" s="2081"/>
      <c r="F8" s="2081"/>
      <c r="G8" s="2081"/>
      <c r="H8" s="2095"/>
      <c r="I8" s="2081"/>
      <c r="J8" s="2081"/>
      <c r="K8" s="2104"/>
      <c r="L8" s="2078"/>
      <c r="M8" s="2081"/>
      <c r="N8" s="2098"/>
      <c r="O8" s="2101"/>
      <c r="P8" s="749"/>
      <c r="R8" s="650"/>
      <c r="S8" s="2082" t="str">
        <f>IF(AND(F32&lt;&gt;0,F24=0),Messages!B22,"")</f>
        <v/>
      </c>
      <c r="T8" s="2082"/>
      <c r="U8" s="2082"/>
      <c r="V8" s="2082"/>
      <c r="W8" s="651"/>
    </row>
    <row r="9" spans="2:26" x14ac:dyDescent="0.25">
      <c r="B9" s="599"/>
      <c r="C9" s="766">
        <f>'2A'!C10</f>
        <v>0</v>
      </c>
      <c r="D9" s="61"/>
      <c r="E9" s="264"/>
      <c r="F9" s="265"/>
      <c r="G9" s="265"/>
      <c r="H9" s="265"/>
      <c r="I9" s="265"/>
      <c r="J9" s="63"/>
      <c r="K9" s="741">
        <f>SUM(E9:J9)</f>
        <v>0</v>
      </c>
      <c r="L9" s="767"/>
      <c r="M9" s="62"/>
      <c r="N9" s="63"/>
      <c r="O9" s="768">
        <f>K9+N9</f>
        <v>0</v>
      </c>
      <c r="P9" s="746"/>
      <c r="R9" s="650"/>
      <c r="S9" s="2082"/>
      <c r="T9" s="2082"/>
      <c r="U9" s="2082"/>
      <c r="V9" s="2082"/>
      <c r="W9" s="651"/>
    </row>
    <row r="10" spans="2:26" x14ac:dyDescent="0.25">
      <c r="B10" s="599"/>
      <c r="C10" s="769">
        <f>'2A'!C11</f>
        <v>0</v>
      </c>
      <c r="D10" s="64"/>
      <c r="E10" s="65"/>
      <c r="F10" s="66"/>
      <c r="G10" s="66"/>
      <c r="H10" s="66"/>
      <c r="I10" s="66"/>
      <c r="J10" s="67"/>
      <c r="K10" s="742">
        <f t="shared" ref="K10:K23" si="0">SUM(E10:J10)</f>
        <v>0</v>
      </c>
      <c r="L10" s="743"/>
      <c r="M10" s="68"/>
      <c r="N10" s="69"/>
      <c r="O10" s="770">
        <f t="shared" ref="O10:O23" si="1">K10+N10</f>
        <v>0</v>
      </c>
      <c r="P10" s="746"/>
      <c r="R10" s="650"/>
      <c r="S10" s="751"/>
      <c r="T10" s="751"/>
      <c r="U10" s="751"/>
      <c r="V10" s="751"/>
      <c r="W10" s="651"/>
    </row>
    <row r="11" spans="2:26" x14ac:dyDescent="0.25">
      <c r="B11" s="599"/>
      <c r="C11" s="769">
        <f>'2A'!C12</f>
        <v>0</v>
      </c>
      <c r="D11" s="64"/>
      <c r="E11" s="65"/>
      <c r="F11" s="66"/>
      <c r="G11" s="66"/>
      <c r="H11" s="66"/>
      <c r="I11" s="66"/>
      <c r="J11" s="67"/>
      <c r="K11" s="742">
        <f t="shared" si="0"/>
        <v>0</v>
      </c>
      <c r="L11" s="743"/>
      <c r="M11" s="68"/>
      <c r="N11" s="69"/>
      <c r="O11" s="770">
        <f t="shared" si="1"/>
        <v>0</v>
      </c>
      <c r="P11" s="746"/>
      <c r="R11" s="650"/>
      <c r="S11" s="2082" t="str">
        <f>IF(AND(G32&lt;&gt;0,G24=0),Messages!B23,"")</f>
        <v/>
      </c>
      <c r="T11" s="2082"/>
      <c r="U11" s="2082"/>
      <c r="V11" s="2082"/>
      <c r="W11" s="651"/>
    </row>
    <row r="12" spans="2:26" x14ac:dyDescent="0.25">
      <c r="B12" s="599"/>
      <c r="C12" s="769">
        <f>'2A'!C13</f>
        <v>0</v>
      </c>
      <c r="D12" s="70"/>
      <c r="E12" s="71"/>
      <c r="F12" s="72"/>
      <c r="G12" s="72"/>
      <c r="H12" s="72"/>
      <c r="I12" s="72"/>
      <c r="J12" s="69"/>
      <c r="K12" s="742">
        <f t="shared" si="0"/>
        <v>0</v>
      </c>
      <c r="L12" s="743"/>
      <c r="M12" s="68"/>
      <c r="N12" s="69"/>
      <c r="O12" s="770">
        <f t="shared" si="1"/>
        <v>0</v>
      </c>
      <c r="P12" s="746"/>
      <c r="R12" s="650"/>
      <c r="S12" s="2082"/>
      <c r="T12" s="2082"/>
      <c r="U12" s="2082"/>
      <c r="V12" s="2082"/>
      <c r="W12" s="651"/>
    </row>
    <row r="13" spans="2:26" ht="15.75" thickBot="1" x14ac:dyDescent="0.3">
      <c r="B13" s="700"/>
      <c r="C13" s="769">
        <f>'2A'!C14</f>
        <v>0</v>
      </c>
      <c r="D13" s="64"/>
      <c r="E13" s="65"/>
      <c r="F13" s="66"/>
      <c r="G13" s="66"/>
      <c r="H13" s="66"/>
      <c r="I13" s="66"/>
      <c r="J13" s="67"/>
      <c r="K13" s="742">
        <f t="shared" si="0"/>
        <v>0</v>
      </c>
      <c r="L13" s="743"/>
      <c r="M13" s="68"/>
      <c r="N13" s="69"/>
      <c r="O13" s="770">
        <f t="shared" si="1"/>
        <v>0</v>
      </c>
      <c r="P13" s="746"/>
      <c r="R13" s="660"/>
      <c r="S13" s="683"/>
      <c r="T13" s="683"/>
      <c r="U13" s="683"/>
      <c r="V13" s="683"/>
      <c r="W13" s="692"/>
    </row>
    <row r="14" spans="2:26" x14ac:dyDescent="0.25">
      <c r="B14" s="599"/>
      <c r="C14" s="744">
        <f>'2A'!C15</f>
        <v>0</v>
      </c>
      <c r="D14" s="70"/>
      <c r="E14" s="71"/>
      <c r="F14" s="72"/>
      <c r="G14" s="72"/>
      <c r="H14" s="72"/>
      <c r="I14" s="72"/>
      <c r="J14" s="69"/>
      <c r="K14" s="742">
        <f t="shared" si="0"/>
        <v>0</v>
      </c>
      <c r="L14" s="743"/>
      <c r="M14" s="68"/>
      <c r="N14" s="69"/>
      <c r="O14" s="770">
        <f t="shared" si="1"/>
        <v>0</v>
      </c>
      <c r="P14" s="746"/>
      <c r="R14" s="491"/>
      <c r="S14" s="492"/>
      <c r="T14" s="492"/>
      <c r="U14" s="492"/>
      <c r="V14" s="492"/>
      <c r="W14" s="491"/>
    </row>
    <row r="15" spans="2:26" x14ac:dyDescent="0.25">
      <c r="B15" s="599"/>
      <c r="C15" s="771">
        <f>'2A'!C16</f>
        <v>0</v>
      </c>
      <c r="D15" s="64"/>
      <c r="E15" s="65"/>
      <c r="F15" s="66"/>
      <c r="G15" s="66"/>
      <c r="H15" s="66"/>
      <c r="I15" s="66"/>
      <c r="J15" s="67"/>
      <c r="K15" s="742">
        <f t="shared" si="0"/>
        <v>0</v>
      </c>
      <c r="L15" s="743"/>
      <c r="M15" s="68"/>
      <c r="N15" s="69"/>
      <c r="O15" s="770">
        <f t="shared" si="1"/>
        <v>0</v>
      </c>
      <c r="P15" s="746"/>
    </row>
    <row r="16" spans="2:26" x14ac:dyDescent="0.25">
      <c r="B16" s="599"/>
      <c r="C16" s="769">
        <f>'2A'!C17</f>
        <v>0</v>
      </c>
      <c r="D16" s="70"/>
      <c r="E16" s="71"/>
      <c r="F16" s="72"/>
      <c r="G16" s="72"/>
      <c r="H16" s="72"/>
      <c r="I16" s="72"/>
      <c r="J16" s="69"/>
      <c r="K16" s="742">
        <f t="shared" si="0"/>
        <v>0</v>
      </c>
      <c r="L16" s="743"/>
      <c r="M16" s="68"/>
      <c r="N16" s="69"/>
      <c r="O16" s="770">
        <f t="shared" si="1"/>
        <v>0</v>
      </c>
      <c r="P16" s="746"/>
    </row>
    <row r="17" spans="2:16" x14ac:dyDescent="0.25">
      <c r="B17" s="599"/>
      <c r="C17" s="769">
        <f>'2A'!C18</f>
        <v>0</v>
      </c>
      <c r="D17" s="64"/>
      <c r="E17" s="65"/>
      <c r="F17" s="66"/>
      <c r="G17" s="66"/>
      <c r="H17" s="66"/>
      <c r="I17" s="66"/>
      <c r="J17" s="67"/>
      <c r="K17" s="742">
        <f t="shared" si="0"/>
        <v>0</v>
      </c>
      <c r="L17" s="743"/>
      <c r="M17" s="68"/>
      <c r="N17" s="69"/>
      <c r="O17" s="770">
        <f t="shared" si="1"/>
        <v>0</v>
      </c>
      <c r="P17" s="746"/>
    </row>
    <row r="18" spans="2:16" x14ac:dyDescent="0.25">
      <c r="B18" s="599"/>
      <c r="C18" s="769">
        <f>'2A'!C19</f>
        <v>0</v>
      </c>
      <c r="D18" s="70"/>
      <c r="E18" s="71"/>
      <c r="F18" s="72"/>
      <c r="G18" s="72"/>
      <c r="H18" s="72"/>
      <c r="I18" s="72"/>
      <c r="J18" s="69"/>
      <c r="K18" s="742">
        <f t="shared" si="0"/>
        <v>0</v>
      </c>
      <c r="L18" s="743"/>
      <c r="M18" s="68"/>
      <c r="N18" s="69"/>
      <c r="O18" s="770">
        <f t="shared" si="1"/>
        <v>0</v>
      </c>
      <c r="P18" s="746"/>
    </row>
    <row r="19" spans="2:16" x14ac:dyDescent="0.25">
      <c r="B19" s="599"/>
      <c r="C19" s="769">
        <f>'2A'!C20</f>
        <v>0</v>
      </c>
      <c r="D19" s="64"/>
      <c r="E19" s="65"/>
      <c r="F19" s="66"/>
      <c r="G19" s="66"/>
      <c r="H19" s="66"/>
      <c r="I19" s="66"/>
      <c r="J19" s="67"/>
      <c r="K19" s="742">
        <f t="shared" si="0"/>
        <v>0</v>
      </c>
      <c r="L19" s="743"/>
      <c r="M19" s="68"/>
      <c r="N19" s="69"/>
      <c r="O19" s="770">
        <f t="shared" si="1"/>
        <v>0</v>
      </c>
      <c r="P19" s="746"/>
    </row>
    <row r="20" spans="2:16" x14ac:dyDescent="0.25">
      <c r="B20" s="599"/>
      <c r="C20" s="769">
        <f>'2A'!C21</f>
        <v>0</v>
      </c>
      <c r="D20" s="70"/>
      <c r="E20" s="71"/>
      <c r="F20" s="72"/>
      <c r="G20" s="72"/>
      <c r="H20" s="72"/>
      <c r="I20" s="72"/>
      <c r="J20" s="69"/>
      <c r="K20" s="742">
        <f t="shared" si="0"/>
        <v>0</v>
      </c>
      <c r="L20" s="743"/>
      <c r="M20" s="68"/>
      <c r="N20" s="69"/>
      <c r="O20" s="770">
        <f t="shared" si="1"/>
        <v>0</v>
      </c>
      <c r="P20" s="746"/>
    </row>
    <row r="21" spans="2:16" x14ac:dyDescent="0.25">
      <c r="B21" s="599"/>
      <c r="C21" s="769">
        <f>'2A'!C22</f>
        <v>0</v>
      </c>
      <c r="D21" s="535"/>
      <c r="E21" s="65"/>
      <c r="F21" s="66"/>
      <c r="G21" s="66"/>
      <c r="H21" s="66"/>
      <c r="I21" s="66"/>
      <c r="J21" s="67"/>
      <c r="K21" s="742">
        <f t="shared" si="0"/>
        <v>0</v>
      </c>
      <c r="L21" s="743"/>
      <c r="M21" s="68"/>
      <c r="N21" s="69"/>
      <c r="O21" s="770">
        <f t="shared" si="1"/>
        <v>0</v>
      </c>
      <c r="P21" s="746"/>
    </row>
    <row r="22" spans="2:16" x14ac:dyDescent="0.25">
      <c r="B22" s="599"/>
      <c r="C22" s="769">
        <f>'2A'!C23</f>
        <v>0</v>
      </c>
      <c r="D22" s="64"/>
      <c r="E22" s="65"/>
      <c r="F22" s="66"/>
      <c r="G22" s="66"/>
      <c r="H22" s="66"/>
      <c r="I22" s="66"/>
      <c r="J22" s="67"/>
      <c r="K22" s="742">
        <f t="shared" si="0"/>
        <v>0</v>
      </c>
      <c r="L22" s="743"/>
      <c r="M22" s="68"/>
      <c r="N22" s="69"/>
      <c r="O22" s="770">
        <f t="shared" si="1"/>
        <v>0</v>
      </c>
      <c r="P22" s="746"/>
    </row>
    <row r="23" spans="2:16" ht="15.75" thickBot="1" x14ac:dyDescent="0.3">
      <c r="B23" s="599"/>
      <c r="C23" s="772">
        <f>'2A'!C24</f>
        <v>0</v>
      </c>
      <c r="D23" s="73"/>
      <c r="E23" s="74"/>
      <c r="F23" s="75"/>
      <c r="G23" s="75"/>
      <c r="H23" s="75"/>
      <c r="I23" s="75"/>
      <c r="J23" s="76"/>
      <c r="K23" s="773">
        <f t="shared" si="0"/>
        <v>0</v>
      </c>
      <c r="L23" s="774"/>
      <c r="M23" s="77"/>
      <c r="N23" s="78"/>
      <c r="O23" s="775">
        <f t="shared" si="1"/>
        <v>0</v>
      </c>
      <c r="P23" s="746"/>
    </row>
    <row r="24" spans="2:16" ht="16.5" thickTop="1" thickBot="1" x14ac:dyDescent="0.3">
      <c r="B24" s="700"/>
      <c r="C24" s="776" t="s">
        <v>54</v>
      </c>
      <c r="D24" s="777"/>
      <c r="E24" s="778">
        <f t="shared" ref="E24:K24" si="2">SUM(E9:E23)</f>
        <v>0</v>
      </c>
      <c r="F24" s="779">
        <f t="shared" si="2"/>
        <v>0</v>
      </c>
      <c r="G24" s="779">
        <f t="shared" si="2"/>
        <v>0</v>
      </c>
      <c r="H24" s="779">
        <f t="shared" si="2"/>
        <v>0</v>
      </c>
      <c r="I24" s="779">
        <f t="shared" si="2"/>
        <v>0</v>
      </c>
      <c r="J24" s="780">
        <f t="shared" si="2"/>
        <v>0</v>
      </c>
      <c r="K24" s="781">
        <f t="shared" si="2"/>
        <v>0</v>
      </c>
      <c r="L24" s="782"/>
      <c r="M24" s="783"/>
      <c r="N24" s="784">
        <f>SUM(N9:N23)</f>
        <v>0</v>
      </c>
      <c r="O24" s="785">
        <f>SUM(O9:O23)</f>
        <v>0</v>
      </c>
      <c r="P24" s="746"/>
    </row>
    <row r="25" spans="2:16" ht="15.75" thickBot="1" x14ac:dyDescent="0.3">
      <c r="B25" s="786"/>
      <c r="C25" s="610"/>
      <c r="D25" s="610"/>
      <c r="E25" s="610"/>
      <c r="F25" s="610"/>
      <c r="G25" s="610"/>
      <c r="H25" s="610"/>
      <c r="I25" s="610"/>
      <c r="J25" s="610"/>
      <c r="K25" s="610"/>
      <c r="L25" s="610"/>
      <c r="M25" s="610"/>
      <c r="N25" s="610"/>
      <c r="O25" s="610"/>
      <c r="P25" s="750"/>
    </row>
    <row r="30" spans="2:16" ht="15.75" hidden="1" thickBot="1" x14ac:dyDescent="0.3">
      <c r="D30" s="740"/>
      <c r="E30" s="731" t="s">
        <v>768</v>
      </c>
      <c r="F30"/>
      <c r="G30"/>
    </row>
    <row r="31" spans="2:16" ht="15.75" hidden="1" thickBot="1" x14ac:dyDescent="0.3">
      <c r="D31" s="740"/>
      <c r="E31" s="754" t="s">
        <v>769</v>
      </c>
      <c r="F31" s="755" t="s">
        <v>770</v>
      </c>
      <c r="G31" s="756" t="s">
        <v>771</v>
      </c>
    </row>
    <row r="32" spans="2:16" ht="15.75" hidden="1" thickBot="1" x14ac:dyDescent="0.3">
      <c r="D32" s="740"/>
      <c r="E32" s="719">
        <f>'2A'!M44</f>
        <v>0</v>
      </c>
      <c r="F32" s="720">
        <f>'2A'!O44</f>
        <v>0</v>
      </c>
      <c r="G32" s="734">
        <f>'2A'!N44</f>
        <v>0</v>
      </c>
    </row>
  </sheetData>
  <sheetProtection algorithmName="SHA-512" hashValue="wV0ABLCRhf82L6w/qKZJzx+OIAE5QT6sYrJuDTNP6Z+2HxBMUQwvqYCcWd4st2nvtr11N8Ac852GTUUKnK3NZA==" saltValue="GSZxhZ38blh2YhVal3+++g==" spinCount="100000" sheet="1" formatCells="0" formatColumns="0" formatRows="0"/>
  <mergeCells count="18">
    <mergeCell ref="C3:O3"/>
    <mergeCell ref="M5:N5"/>
    <mergeCell ref="D5:K5"/>
    <mergeCell ref="D6:D8"/>
    <mergeCell ref="E6:E8"/>
    <mergeCell ref="F6:F8"/>
    <mergeCell ref="G6:G8"/>
    <mergeCell ref="H6:H8"/>
    <mergeCell ref="N6:N8"/>
    <mergeCell ref="O6:O8"/>
    <mergeCell ref="I6:I8"/>
    <mergeCell ref="J6:J8"/>
    <mergeCell ref="K6:K8"/>
    <mergeCell ref="L6:L8"/>
    <mergeCell ref="M6:M8"/>
    <mergeCell ref="S11:V12"/>
    <mergeCell ref="S8:V9"/>
    <mergeCell ref="S5:V6"/>
  </mergeCells>
  <conditionalFormatting sqref="E9:E23">
    <cfRule type="expression" dxfId="67" priority="128">
      <formula>$S$5&lt;&gt;""</formula>
    </cfRule>
  </conditionalFormatting>
  <conditionalFormatting sqref="F9:F23">
    <cfRule type="expression" dxfId="66" priority="129">
      <formula>$S$8&lt;&gt;""</formula>
    </cfRule>
  </conditionalFormatting>
  <conditionalFormatting sqref="G9:G23">
    <cfRule type="expression" dxfId="65" priority="130">
      <formula>$S$11&lt;&gt;""</formula>
    </cfRule>
  </conditionalFormatting>
  <conditionalFormatting sqref="S3:V3 S5 S8 S10:V10 S11 S14:V14">
    <cfRule type="containsText" dxfId="64" priority="1" operator="containsText" text="warning">
      <formula>NOT(ISERROR(SEARCH("warning",S3)))</formula>
    </cfRule>
  </conditionalFormatting>
  <pageMargins left="0.7" right="0.7" top="0.75" bottom="0.75" header="0.3" footer="0.3"/>
  <pageSetup scale="87" orientation="landscape" r:id="rId1"/>
  <headerFooter>
    <oddFooter>&amp;LForm 2B
Square Footage Details&amp;CCFA Forms</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
  <sheetViews>
    <sheetView showGridLines="0" zoomScaleNormal="100" workbookViewId="0">
      <selection activeCell="Q28" sqref="Q28"/>
    </sheetView>
  </sheetViews>
  <sheetFormatPr defaultRowHeight="15" x14ac:dyDescent="0.25"/>
  <sheetData/>
  <pageMargins left="0.25" right="0.25" top="0.75" bottom="0.75" header="0.3" footer="0.3"/>
  <pageSetup scale="9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P42"/>
  <sheetViews>
    <sheetView showGridLines="0" zoomScaleNormal="100" workbookViewId="0">
      <selection activeCell="V18" sqref="V18"/>
    </sheetView>
  </sheetViews>
  <sheetFormatPr defaultColWidth="9.140625" defaultRowHeight="15" x14ac:dyDescent="0.25"/>
  <cols>
    <col min="1" max="2" width="1.7109375" style="13" customWidth="1"/>
    <col min="3" max="3" width="34" style="13" customWidth="1"/>
    <col min="4" max="4" width="11" style="13" customWidth="1"/>
    <col min="5" max="5" width="14.85546875" style="13" bestFit="1" customWidth="1"/>
    <col min="6" max="6" width="19.140625" style="13" bestFit="1" customWidth="1"/>
    <col min="7" max="7" width="10.140625" style="13" customWidth="1"/>
    <col min="8" max="8" width="11" style="13" customWidth="1"/>
    <col min="9" max="9" width="1.7109375" style="13" customWidth="1"/>
    <col min="10" max="11" width="1.5703125" style="13" customWidth="1"/>
    <col min="12" max="15" width="9.140625" style="13"/>
    <col min="16" max="16" width="1.42578125" style="13" customWidth="1"/>
    <col min="17" max="17" width="2.28515625" style="13" customWidth="1"/>
    <col min="18" max="16384" width="9.140625" style="13"/>
  </cols>
  <sheetData>
    <row r="1" spans="1:16" ht="9" customHeight="1" thickBot="1" x14ac:dyDescent="0.3"/>
    <row r="2" spans="1:16" ht="9" customHeight="1" thickBot="1" x14ac:dyDescent="0.3">
      <c r="B2" s="789"/>
      <c r="C2" s="790"/>
      <c r="D2" s="790"/>
      <c r="E2" s="790"/>
      <c r="F2" s="790"/>
      <c r="G2" s="790"/>
      <c r="H2" s="790"/>
      <c r="I2" s="791"/>
    </row>
    <row r="3" spans="1:16" ht="18.75" x14ac:dyDescent="0.3">
      <c r="B3" s="792"/>
      <c r="C3" s="1975" t="s">
        <v>55</v>
      </c>
      <c r="D3" s="1975"/>
      <c r="E3" s="1975"/>
      <c r="F3" s="1975"/>
      <c r="G3" s="1975"/>
      <c r="H3" s="1975"/>
      <c r="I3" s="793"/>
      <c r="K3" s="687"/>
      <c r="L3" s="688" t="s">
        <v>930</v>
      </c>
      <c r="M3" s="689"/>
      <c r="N3" s="689"/>
      <c r="O3" s="689"/>
      <c r="P3" s="690"/>
    </row>
    <row r="4" spans="1:16" ht="7.5" customHeight="1" thickBot="1" x14ac:dyDescent="0.3">
      <c r="B4" s="792"/>
      <c r="C4" s="794"/>
      <c r="D4" s="601"/>
      <c r="E4" s="601"/>
      <c r="F4" s="601"/>
      <c r="G4" s="601"/>
      <c r="H4" s="601"/>
      <c r="I4" s="793"/>
      <c r="K4" s="650"/>
      <c r="L4"/>
      <c r="M4"/>
      <c r="N4"/>
      <c r="O4"/>
      <c r="P4" s="651"/>
    </row>
    <row r="5" spans="1:16" x14ac:dyDescent="0.25">
      <c r="B5" s="792"/>
      <c r="C5" s="2115" t="s">
        <v>56</v>
      </c>
      <c r="D5" s="2117" t="s">
        <v>57</v>
      </c>
      <c r="E5" s="2119" t="s">
        <v>58</v>
      </c>
      <c r="F5" s="2119" t="s">
        <v>755</v>
      </c>
      <c r="G5" s="2117" t="s">
        <v>59</v>
      </c>
      <c r="H5" s="2121" t="s">
        <v>514</v>
      </c>
      <c r="I5" s="793"/>
      <c r="K5" s="650"/>
      <c r="L5" s="2114" t="str">
        <f>IF(AND(H27&lt;&gt;H42,H27&lt;&gt;0),Messages!B26,"")</f>
        <v/>
      </c>
      <c r="M5" s="2114"/>
      <c r="N5" s="2114"/>
      <c r="O5" s="2114"/>
      <c r="P5" s="651"/>
    </row>
    <row r="6" spans="1:16" x14ac:dyDescent="0.25">
      <c r="B6" s="792"/>
      <c r="C6" s="2116"/>
      <c r="D6" s="2118"/>
      <c r="E6" s="2120"/>
      <c r="F6" s="2120"/>
      <c r="G6" s="2118"/>
      <c r="H6" s="2122"/>
      <c r="I6" s="793"/>
      <c r="K6" s="650"/>
      <c r="L6" s="2114"/>
      <c r="M6" s="2114"/>
      <c r="N6" s="2114"/>
      <c r="O6" s="2114"/>
      <c r="P6" s="651"/>
    </row>
    <row r="7" spans="1:16" ht="15.75" thickBot="1" x14ac:dyDescent="0.3">
      <c r="B7" s="792"/>
      <c r="C7" s="321" t="s">
        <v>464</v>
      </c>
      <c r="D7" s="322" t="s">
        <v>464</v>
      </c>
      <c r="E7" s="323" t="s">
        <v>464</v>
      </c>
      <c r="F7" s="323"/>
      <c r="G7" s="322" t="s">
        <v>464</v>
      </c>
      <c r="H7" s="324"/>
      <c r="I7" s="793"/>
      <c r="K7" s="660"/>
      <c r="L7" s="683"/>
      <c r="M7" s="683"/>
      <c r="N7" s="683"/>
      <c r="O7" s="683"/>
      <c r="P7" s="692"/>
    </row>
    <row r="8" spans="1:16" x14ac:dyDescent="0.25">
      <c r="B8" s="792"/>
      <c r="C8" s="325"/>
      <c r="D8" s="326"/>
      <c r="E8" s="327"/>
      <c r="F8" s="327"/>
      <c r="G8" s="326"/>
      <c r="H8" s="328"/>
      <c r="I8" s="793"/>
    </row>
    <row r="9" spans="1:16" x14ac:dyDescent="0.25">
      <c r="B9" s="792"/>
      <c r="C9" s="325"/>
      <c r="D9" s="326"/>
      <c r="E9" s="327"/>
      <c r="F9" s="327"/>
      <c r="G9" s="326"/>
      <c r="H9" s="328"/>
      <c r="I9" s="793"/>
    </row>
    <row r="10" spans="1:16" x14ac:dyDescent="0.25">
      <c r="B10" s="792"/>
      <c r="C10" s="325"/>
      <c r="D10" s="326"/>
      <c r="E10" s="327"/>
      <c r="F10" s="327"/>
      <c r="G10" s="326"/>
      <c r="H10" s="328"/>
      <c r="I10" s="793"/>
    </row>
    <row r="11" spans="1:16" x14ac:dyDescent="0.25">
      <c r="B11" s="792"/>
      <c r="C11" s="325"/>
      <c r="D11" s="326"/>
      <c r="E11" s="327"/>
      <c r="F11" s="327"/>
      <c r="G11" s="326"/>
      <c r="H11" s="328"/>
      <c r="I11" s="793"/>
    </row>
    <row r="12" spans="1:16" x14ac:dyDescent="0.25">
      <c r="A12" s="536"/>
      <c r="B12" s="792"/>
      <c r="C12" s="325"/>
      <c r="D12" s="326"/>
      <c r="E12" s="327"/>
      <c r="F12" s="327"/>
      <c r="G12" s="326"/>
      <c r="H12" s="328"/>
      <c r="I12" s="793"/>
    </row>
    <row r="13" spans="1:16" x14ac:dyDescent="0.25">
      <c r="A13" s="537"/>
      <c r="B13" s="792"/>
      <c r="C13" s="325"/>
      <c r="D13" s="326"/>
      <c r="E13" s="327"/>
      <c r="F13" s="327"/>
      <c r="G13" s="326"/>
      <c r="H13" s="328"/>
      <c r="I13" s="793"/>
    </row>
    <row r="14" spans="1:16" x14ac:dyDescent="0.25">
      <c r="A14" s="537"/>
      <c r="B14" s="792"/>
      <c r="C14" s="325"/>
      <c r="D14" s="326"/>
      <c r="E14" s="327"/>
      <c r="F14" s="327"/>
      <c r="G14" s="326"/>
      <c r="H14" s="328"/>
      <c r="I14" s="793"/>
    </row>
    <row r="15" spans="1:16" x14ac:dyDescent="0.25">
      <c r="A15" s="537"/>
      <c r="B15" s="792"/>
      <c r="C15" s="325"/>
      <c r="D15" s="326"/>
      <c r="E15" s="327"/>
      <c r="F15" s="327"/>
      <c r="G15" s="326"/>
      <c r="H15" s="328"/>
      <c r="I15" s="793"/>
    </row>
    <row r="16" spans="1:16" x14ac:dyDescent="0.25">
      <c r="A16" s="537"/>
      <c r="B16" s="792"/>
      <c r="C16" s="325"/>
      <c r="D16" s="326"/>
      <c r="E16" s="327"/>
      <c r="F16" s="327"/>
      <c r="G16" s="326"/>
      <c r="H16" s="328"/>
      <c r="I16" s="793"/>
    </row>
    <row r="17" spans="1:9" x14ac:dyDescent="0.25">
      <c r="A17" s="537"/>
      <c r="B17" s="792"/>
      <c r="C17" s="325"/>
      <c r="D17" s="326"/>
      <c r="E17" s="327"/>
      <c r="F17" s="327"/>
      <c r="G17" s="326"/>
      <c r="H17" s="328"/>
      <c r="I17" s="793"/>
    </row>
    <row r="18" spans="1:9" x14ac:dyDescent="0.25">
      <c r="A18" s="537"/>
      <c r="B18" s="792"/>
      <c r="C18" s="325"/>
      <c r="D18" s="326"/>
      <c r="E18" s="327"/>
      <c r="F18" s="327"/>
      <c r="G18" s="326"/>
      <c r="H18" s="328"/>
      <c r="I18" s="793"/>
    </row>
    <row r="19" spans="1:9" x14ac:dyDescent="0.25">
      <c r="A19" s="537"/>
      <c r="B19" s="792"/>
      <c r="C19" s="325"/>
      <c r="D19" s="326"/>
      <c r="E19" s="327"/>
      <c r="F19" s="327"/>
      <c r="G19" s="326"/>
      <c r="H19" s="328"/>
      <c r="I19" s="793"/>
    </row>
    <row r="20" spans="1:9" x14ac:dyDescent="0.25">
      <c r="A20" s="537"/>
      <c r="B20" s="792"/>
      <c r="C20" s="325"/>
      <c r="D20" s="326"/>
      <c r="E20" s="327"/>
      <c r="F20" s="327"/>
      <c r="G20" s="326"/>
      <c r="H20" s="328"/>
      <c r="I20" s="793"/>
    </row>
    <row r="21" spans="1:9" x14ac:dyDescent="0.25">
      <c r="A21" s="537"/>
      <c r="B21" s="792"/>
      <c r="C21" s="325"/>
      <c r="D21" s="326"/>
      <c r="E21" s="327"/>
      <c r="F21" s="327"/>
      <c r="G21" s="326"/>
      <c r="H21" s="328"/>
      <c r="I21" s="793"/>
    </row>
    <row r="22" spans="1:9" x14ac:dyDescent="0.25">
      <c r="A22" s="537"/>
      <c r="B22" s="792"/>
      <c r="C22" s="325"/>
      <c r="D22" s="326"/>
      <c r="E22" s="327"/>
      <c r="F22" s="327"/>
      <c r="G22" s="326"/>
      <c r="H22" s="328"/>
      <c r="I22" s="793"/>
    </row>
    <row r="23" spans="1:9" x14ac:dyDescent="0.25">
      <c r="A23" s="537"/>
      <c r="B23" s="792"/>
      <c r="C23" s="325"/>
      <c r="D23" s="326"/>
      <c r="E23" s="327"/>
      <c r="F23" s="327"/>
      <c r="G23" s="326"/>
      <c r="H23" s="328"/>
      <c r="I23" s="793"/>
    </row>
    <row r="24" spans="1:9" x14ac:dyDescent="0.25">
      <c r="A24" s="537"/>
      <c r="B24" s="792"/>
      <c r="C24" s="325"/>
      <c r="D24" s="326"/>
      <c r="E24" s="327"/>
      <c r="F24" s="327"/>
      <c r="G24" s="326"/>
      <c r="H24" s="328"/>
      <c r="I24" s="793"/>
    </row>
    <row r="25" spans="1:9" x14ac:dyDescent="0.25">
      <c r="A25" s="537"/>
      <c r="B25" s="792"/>
      <c r="C25" s="329"/>
      <c r="D25" s="330"/>
      <c r="E25" s="45"/>
      <c r="F25" s="45"/>
      <c r="G25" s="330"/>
      <c r="H25" s="331"/>
      <c r="I25" s="793"/>
    </row>
    <row r="26" spans="1:9" ht="15.75" thickBot="1" x14ac:dyDescent="0.3">
      <c r="A26" s="536"/>
      <c r="B26" s="792"/>
      <c r="C26" s="795"/>
      <c r="D26" s="796"/>
      <c r="E26" s="797"/>
      <c r="F26" s="798"/>
      <c r="G26" s="796"/>
      <c r="H26" s="799"/>
      <c r="I26" s="793"/>
    </row>
    <row r="27" spans="1:9" ht="17.25" customHeight="1" thickTop="1" thickBot="1" x14ac:dyDescent="0.3">
      <c r="B27" s="792"/>
      <c r="C27" s="601"/>
      <c r="D27" s="601"/>
      <c r="E27" s="601"/>
      <c r="F27" s="601"/>
      <c r="G27" s="800" t="s">
        <v>626</v>
      </c>
      <c r="H27" s="801">
        <f>SUM(H7:H26)</f>
        <v>0</v>
      </c>
      <c r="I27" s="793"/>
    </row>
    <row r="28" spans="1:9" ht="15.75" thickTop="1" x14ac:dyDescent="0.25">
      <c r="B28" s="792"/>
      <c r="C28" s="669" t="s">
        <v>60</v>
      </c>
      <c r="D28" s="601"/>
      <c r="E28" s="657"/>
      <c r="F28" s="657"/>
      <c r="G28" s="657"/>
      <c r="H28" s="657"/>
      <c r="I28" s="793"/>
    </row>
    <row r="29" spans="1:9" x14ac:dyDescent="0.25">
      <c r="B29" s="792"/>
      <c r="C29" s="2105"/>
      <c r="D29" s="2106"/>
      <c r="E29" s="2106"/>
      <c r="F29" s="2106"/>
      <c r="G29" s="2106"/>
      <c r="H29" s="2107"/>
      <c r="I29" s="793"/>
    </row>
    <row r="30" spans="1:9" x14ac:dyDescent="0.25">
      <c r="B30" s="792"/>
      <c r="C30" s="2108"/>
      <c r="D30" s="2109"/>
      <c r="E30" s="2109"/>
      <c r="F30" s="2109"/>
      <c r="G30" s="2109"/>
      <c r="H30" s="2110"/>
      <c r="I30" s="793"/>
    </row>
    <row r="31" spans="1:9" x14ac:dyDescent="0.25">
      <c r="B31" s="792"/>
      <c r="C31" s="2108"/>
      <c r="D31" s="2109"/>
      <c r="E31" s="2109"/>
      <c r="F31" s="2109"/>
      <c r="G31" s="2109"/>
      <c r="H31" s="2110"/>
      <c r="I31" s="793"/>
    </row>
    <row r="32" spans="1:9" x14ac:dyDescent="0.25">
      <c r="B32" s="792"/>
      <c r="C32" s="2108"/>
      <c r="D32" s="2109"/>
      <c r="E32" s="2109"/>
      <c r="F32" s="2109"/>
      <c r="G32" s="2109"/>
      <c r="H32" s="2110"/>
      <c r="I32" s="793"/>
    </row>
    <row r="33" spans="2:9" x14ac:dyDescent="0.25">
      <c r="B33" s="792"/>
      <c r="C33" s="2108"/>
      <c r="D33" s="2109"/>
      <c r="E33" s="2109"/>
      <c r="F33" s="2109"/>
      <c r="G33" s="2109"/>
      <c r="H33" s="2110"/>
      <c r="I33" s="793"/>
    </row>
    <row r="34" spans="2:9" x14ac:dyDescent="0.25">
      <c r="B34" s="792"/>
      <c r="C34" s="2108"/>
      <c r="D34" s="2109"/>
      <c r="E34" s="2109"/>
      <c r="F34" s="2109"/>
      <c r="G34" s="2109"/>
      <c r="H34" s="2110"/>
      <c r="I34" s="793"/>
    </row>
    <row r="35" spans="2:9" x14ac:dyDescent="0.25">
      <c r="B35" s="792"/>
      <c r="C35" s="2108"/>
      <c r="D35" s="2109"/>
      <c r="E35" s="2109"/>
      <c r="F35" s="2109"/>
      <c r="G35" s="2109"/>
      <c r="H35" s="2110"/>
      <c r="I35" s="793"/>
    </row>
    <row r="36" spans="2:9" x14ac:dyDescent="0.25">
      <c r="B36" s="792"/>
      <c r="C36" s="2108"/>
      <c r="D36" s="2109"/>
      <c r="E36" s="2109"/>
      <c r="F36" s="2109"/>
      <c r="G36" s="2109"/>
      <c r="H36" s="2110"/>
      <c r="I36" s="793"/>
    </row>
    <row r="37" spans="2:9" ht="9" customHeight="1" x14ac:dyDescent="0.25">
      <c r="B37" s="792"/>
      <c r="C37" s="2111"/>
      <c r="D37" s="2112"/>
      <c r="E37" s="2112"/>
      <c r="F37" s="2112"/>
      <c r="G37" s="2112"/>
      <c r="H37" s="2113"/>
      <c r="I37" s="793"/>
    </row>
    <row r="38" spans="2:9" ht="15.75" thickBot="1" x14ac:dyDescent="0.3">
      <c r="B38" s="802"/>
      <c r="C38" s="803"/>
      <c r="D38" s="803"/>
      <c r="E38" s="803"/>
      <c r="F38" s="803"/>
      <c r="G38" s="803"/>
      <c r="H38" s="803"/>
      <c r="I38" s="804"/>
    </row>
    <row r="40" spans="2:9" ht="18" hidden="1" customHeight="1" thickBot="1" x14ac:dyDescent="0.3">
      <c r="G40" s="740"/>
      <c r="H40" s="731" t="s">
        <v>768</v>
      </c>
    </row>
    <row r="41" spans="2:9" hidden="1" x14ac:dyDescent="0.25">
      <c r="G41" s="740"/>
      <c r="H41" s="787" t="s">
        <v>769</v>
      </c>
    </row>
    <row r="42" spans="2:9" ht="15.75" hidden="1" thickBot="1" x14ac:dyDescent="0.3">
      <c r="G42" s="740"/>
      <c r="H42" s="788">
        <f>'2A'!M44</f>
        <v>0</v>
      </c>
    </row>
  </sheetData>
  <sheetProtection algorithmName="SHA-512" hashValue="bQs1aNNgzMRgI1LrPZXgsnHZNQhbqYChLKMmt9e9WRJ/coMA2BzWWQu8gWnsLNwrBOWM+XikR4akUqVD+ihuMg==" saltValue="yriQ+7REKNYdQK8/4d/7Yw==" spinCount="100000" sheet="1" formatCells="0" formatColumns="0" formatRows="0"/>
  <mergeCells count="9">
    <mergeCell ref="C3:H3"/>
    <mergeCell ref="C29:H37"/>
    <mergeCell ref="L5:O6"/>
    <mergeCell ref="C5:C6"/>
    <mergeCell ref="D5:D6"/>
    <mergeCell ref="E5:E6"/>
    <mergeCell ref="F5:F6"/>
    <mergeCell ref="G5:G6"/>
    <mergeCell ref="H5:H6"/>
  </mergeCells>
  <conditionalFormatting sqref="L5:O6">
    <cfRule type="containsText" dxfId="63" priority="1" operator="containsText" text="warning">
      <formula>NOT(ISERROR(SEARCH("warning",L5)))</formula>
    </cfRule>
  </conditionalFormatting>
  <dataValidations count="5">
    <dataValidation type="list" allowBlank="1" showInputMessage="1" showErrorMessage="1" sqref="E7:E26 F26" xr:uid="{00000000-0002-0000-0D00-000000000000}">
      <formula1>Res_Type</formula1>
    </dataValidation>
    <dataValidation type="list" allowBlank="1" showInputMessage="1" showErrorMessage="1" sqref="C7:C26" xr:uid="{00000000-0002-0000-0D00-000001000000}">
      <formula1>Population_Types</formula1>
    </dataValidation>
    <dataValidation type="list" allowBlank="1" showInputMessage="1" showErrorMessage="1" sqref="G7:G26" xr:uid="{00000000-0002-0000-0D00-000002000000}">
      <formula1>Units_or_Beds</formula1>
    </dataValidation>
    <dataValidation type="list" allowBlank="1" showInputMessage="1" showErrorMessage="1" sqref="D7:D26" xr:uid="{00000000-0002-0000-0D00-000003000000}">
      <formula1>Yes_or_No</formula1>
    </dataValidation>
    <dataValidation type="list" allowBlank="1" showInputMessage="1" showErrorMessage="1" sqref="F7:F25" xr:uid="{00000000-0002-0000-0D00-000004000000}">
      <formula1>INDIRECT(D7)</formula1>
    </dataValidation>
  </dataValidations>
  <pageMargins left="0.7" right="0.7" top="0.75" bottom="0.75" header="0.3" footer="0.3"/>
  <pageSetup scale="92" orientation="portrait" r:id="rId1"/>
  <headerFooter>
    <oddFooter>&amp;LForm 3
Populations to be Served&amp;CCFA Forms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P40"/>
  <sheetViews>
    <sheetView showGridLines="0" zoomScaleNormal="100" workbookViewId="0">
      <selection activeCell="F24" sqref="F24"/>
    </sheetView>
  </sheetViews>
  <sheetFormatPr defaultColWidth="9.140625" defaultRowHeight="15" x14ac:dyDescent="0.25"/>
  <cols>
    <col min="1" max="2" width="1.7109375" style="13" customWidth="1"/>
    <col min="3" max="3" width="32" style="13" customWidth="1"/>
    <col min="4" max="4" width="20" style="13" customWidth="1"/>
    <col min="5" max="5" width="11.42578125" style="13" customWidth="1"/>
    <col min="6" max="7" width="21.42578125" style="13" customWidth="1"/>
    <col min="8" max="8" width="1.7109375" style="13" customWidth="1"/>
    <col min="9" max="10" width="1.5703125" style="13" customWidth="1"/>
    <col min="11" max="15" width="9.140625" style="13"/>
    <col min="16" max="16" width="1.5703125" style="13" customWidth="1"/>
    <col min="17" max="17" width="2.42578125" style="13" customWidth="1"/>
    <col min="18" max="22" width="9.140625" style="13"/>
    <col min="23" max="23" width="2.42578125" style="13" customWidth="1"/>
    <col min="24" max="16384" width="9.140625" style="13"/>
  </cols>
  <sheetData>
    <row r="1" spans="2:16" ht="9" customHeight="1" thickBot="1" x14ac:dyDescent="0.3"/>
    <row r="2" spans="2:16" ht="9" customHeight="1" thickBot="1" x14ac:dyDescent="0.3">
      <c r="B2" s="813"/>
      <c r="C2" s="814"/>
      <c r="D2" s="814"/>
      <c r="E2" s="814"/>
      <c r="F2" s="814"/>
      <c r="G2" s="815"/>
      <c r="H2" s="816"/>
    </row>
    <row r="3" spans="2:16" ht="18.75" x14ac:dyDescent="0.3">
      <c r="B3" s="759"/>
      <c r="C3" s="2123" t="s">
        <v>61</v>
      </c>
      <c r="D3" s="2123"/>
      <c r="E3" s="2123"/>
      <c r="F3" s="2123"/>
      <c r="G3" s="2123"/>
      <c r="H3" s="817"/>
      <c r="J3" s="645"/>
      <c r="K3" s="646" t="s">
        <v>930</v>
      </c>
      <c r="L3" s="647"/>
      <c r="M3" s="647"/>
      <c r="N3" s="647"/>
      <c r="O3" s="647"/>
      <c r="P3" s="648"/>
    </row>
    <row r="4" spans="2:16" ht="7.5" customHeight="1" thickBot="1" x14ac:dyDescent="0.3">
      <c r="B4" s="759"/>
      <c r="C4" s="601"/>
      <c r="D4" s="601"/>
      <c r="E4" s="601"/>
      <c r="F4" s="601"/>
      <c r="G4" s="657"/>
      <c r="H4" s="817"/>
      <c r="J4" s="650"/>
      <c r="K4"/>
      <c r="L4"/>
      <c r="M4"/>
      <c r="N4"/>
      <c r="O4"/>
      <c r="P4" s="806"/>
    </row>
    <row r="5" spans="2:16" ht="39" thickBot="1" x14ac:dyDescent="0.3">
      <c r="B5" s="759"/>
      <c r="C5" s="834" t="s">
        <v>65</v>
      </c>
      <c r="D5" s="835" t="s">
        <v>62</v>
      </c>
      <c r="E5" s="835" t="s">
        <v>63</v>
      </c>
      <c r="F5" s="835" t="s">
        <v>64</v>
      </c>
      <c r="G5" s="836" t="s">
        <v>444</v>
      </c>
      <c r="H5" s="817"/>
      <c r="J5" s="650"/>
      <c r="K5" s="2114" t="str">
        <f>IF(AND(F24&lt;&gt;0,F40=0),Messages!B29,(IF(F24&lt;&gt;0,(IF((G40&lt;=10)=TRUE,"",Messages!B42)),"")))</f>
        <v/>
      </c>
      <c r="L5" s="2114"/>
      <c r="M5" s="2114"/>
      <c r="N5" s="2114"/>
      <c r="O5" s="2114"/>
      <c r="P5" s="806"/>
    </row>
    <row r="6" spans="2:16" ht="15" customHeight="1" x14ac:dyDescent="0.25">
      <c r="B6" s="759"/>
      <c r="C6" s="246" t="s">
        <v>464</v>
      </c>
      <c r="D6" s="79"/>
      <c r="E6" s="80"/>
      <c r="F6" s="819">
        <f>D6*E6</f>
        <v>0</v>
      </c>
      <c r="G6" s="451"/>
      <c r="H6" s="817"/>
      <c r="J6" s="650"/>
      <c r="K6"/>
      <c r="L6"/>
      <c r="M6"/>
      <c r="N6"/>
      <c r="O6"/>
      <c r="P6" s="806"/>
    </row>
    <row r="7" spans="2:16" ht="15" customHeight="1" x14ac:dyDescent="0.25">
      <c r="B7" s="759"/>
      <c r="C7" s="247"/>
      <c r="D7" s="81"/>
      <c r="E7" s="82"/>
      <c r="F7" s="821">
        <f t="shared" ref="F7:F23" si="0">D7*E7</f>
        <v>0</v>
      </c>
      <c r="G7" s="248"/>
      <c r="H7" s="817"/>
      <c r="J7" s="650"/>
      <c r="K7" s="2114" t="str">
        <f>IF(K40&gt;10,Messages!B31,"")</f>
        <v/>
      </c>
      <c r="L7" s="2114"/>
      <c r="M7" s="2114"/>
      <c r="N7" s="2114"/>
      <c r="O7" s="2114"/>
      <c r="P7" s="806"/>
    </row>
    <row r="8" spans="2:16" x14ac:dyDescent="0.25">
      <c r="B8" s="759"/>
      <c r="C8" s="247"/>
      <c r="D8" s="81"/>
      <c r="E8" s="82"/>
      <c r="F8" s="821">
        <f t="shared" si="0"/>
        <v>0</v>
      </c>
      <c r="G8" s="248"/>
      <c r="H8" s="817"/>
      <c r="J8" s="650"/>
      <c r="K8" s="2114"/>
      <c r="L8" s="2114"/>
      <c r="M8" s="2114"/>
      <c r="N8" s="2114"/>
      <c r="O8" s="2114"/>
      <c r="P8" s="806"/>
    </row>
    <row r="9" spans="2:16" ht="15.75" thickBot="1" x14ac:dyDescent="0.3">
      <c r="B9" s="759"/>
      <c r="C9" s="247"/>
      <c r="D9" s="81"/>
      <c r="E9" s="82"/>
      <c r="F9" s="821">
        <f t="shared" si="0"/>
        <v>0</v>
      </c>
      <c r="G9" s="248"/>
      <c r="H9" s="817"/>
      <c r="J9" s="807"/>
      <c r="K9" s="808"/>
      <c r="L9" s="808"/>
      <c r="M9" s="808"/>
      <c r="N9" s="808"/>
      <c r="O9" s="808"/>
      <c r="P9" s="684"/>
    </row>
    <row r="10" spans="2:16" x14ac:dyDescent="0.25">
      <c r="B10" s="759"/>
      <c r="C10" s="247"/>
      <c r="D10" s="81"/>
      <c r="E10" s="82"/>
      <c r="F10" s="821">
        <f t="shared" si="0"/>
        <v>0</v>
      </c>
      <c r="G10" s="248"/>
      <c r="H10" s="817"/>
    </row>
    <row r="11" spans="2:16" x14ac:dyDescent="0.25">
      <c r="B11" s="759"/>
      <c r="C11" s="247"/>
      <c r="D11" s="81"/>
      <c r="E11" s="82"/>
      <c r="F11" s="821">
        <f t="shared" si="0"/>
        <v>0</v>
      </c>
      <c r="G11" s="248"/>
      <c r="H11" s="817"/>
    </row>
    <row r="12" spans="2:16" x14ac:dyDescent="0.25">
      <c r="B12" s="759"/>
      <c r="C12" s="247"/>
      <c r="D12" s="81"/>
      <c r="E12" s="82"/>
      <c r="F12" s="821">
        <f t="shared" si="0"/>
        <v>0</v>
      </c>
      <c r="G12" s="248"/>
      <c r="H12" s="817"/>
    </row>
    <row r="13" spans="2:16" x14ac:dyDescent="0.25">
      <c r="B13" s="759"/>
      <c r="C13" s="247"/>
      <c r="D13" s="81"/>
      <c r="E13" s="82"/>
      <c r="F13" s="821">
        <f t="shared" si="0"/>
        <v>0</v>
      </c>
      <c r="G13" s="248"/>
      <c r="H13" s="817"/>
    </row>
    <row r="14" spans="2:16" x14ac:dyDescent="0.25">
      <c r="B14" s="759"/>
      <c r="C14" s="247"/>
      <c r="D14" s="81"/>
      <c r="E14" s="82"/>
      <c r="F14" s="821">
        <f t="shared" si="0"/>
        <v>0</v>
      </c>
      <c r="G14" s="248"/>
      <c r="H14" s="817"/>
    </row>
    <row r="15" spans="2:16" ht="15.75" thickBot="1" x14ac:dyDescent="0.3">
      <c r="B15" s="759"/>
      <c r="C15" s="247"/>
      <c r="D15" s="81"/>
      <c r="E15" s="624"/>
      <c r="F15" s="822">
        <f t="shared" si="0"/>
        <v>0</v>
      </c>
      <c r="G15" s="248"/>
      <c r="H15" s="817"/>
    </row>
    <row r="16" spans="2:16" ht="16.5" thickTop="1" thickBot="1" x14ac:dyDescent="0.3">
      <c r="B16" s="759"/>
      <c r="C16" s="2133" t="s">
        <v>71</v>
      </c>
      <c r="D16" s="2134"/>
      <c r="E16" s="823">
        <f>SUM(E6:E15)</f>
        <v>0</v>
      </c>
      <c r="F16" s="824">
        <f>SUM(F6:F15)</f>
        <v>0</v>
      </c>
      <c r="G16" s="825"/>
      <c r="H16" s="817"/>
    </row>
    <row r="17" spans="2:8" ht="15.75" thickBot="1" x14ac:dyDescent="0.3">
      <c r="B17" s="759"/>
      <c r="C17" s="657"/>
      <c r="D17" s="657"/>
      <c r="E17" s="657"/>
      <c r="F17" s="657"/>
      <c r="G17" s="657"/>
      <c r="H17" s="817"/>
    </row>
    <row r="18" spans="2:8" ht="26.25" thickBot="1" x14ac:dyDescent="0.3">
      <c r="B18" s="759"/>
      <c r="C18" s="837" t="s">
        <v>988</v>
      </c>
      <c r="D18" s="835" t="s">
        <v>62</v>
      </c>
      <c r="E18" s="835" t="s">
        <v>63</v>
      </c>
      <c r="F18" s="835" t="s">
        <v>64</v>
      </c>
      <c r="G18" s="836" t="s">
        <v>444</v>
      </c>
      <c r="H18" s="817"/>
    </row>
    <row r="19" spans="2:8" x14ac:dyDescent="0.25">
      <c r="B19" s="759"/>
      <c r="C19" s="818" t="s">
        <v>66</v>
      </c>
      <c r="D19" s="79"/>
      <c r="E19" s="80"/>
      <c r="F19" s="819">
        <f t="shared" si="0"/>
        <v>0</v>
      </c>
      <c r="G19" s="451"/>
      <c r="H19" s="817"/>
    </row>
    <row r="20" spans="2:8" x14ac:dyDescent="0.25">
      <c r="B20" s="759"/>
      <c r="C20" s="820" t="s">
        <v>67</v>
      </c>
      <c r="D20" s="81"/>
      <c r="E20" s="82"/>
      <c r="F20" s="821">
        <f t="shared" si="0"/>
        <v>0</v>
      </c>
      <c r="G20" s="248"/>
      <c r="H20" s="817"/>
    </row>
    <row r="21" spans="2:8" x14ac:dyDescent="0.25">
      <c r="B21" s="759"/>
      <c r="C21" s="820" t="s">
        <v>68</v>
      </c>
      <c r="D21" s="81"/>
      <c r="E21" s="82"/>
      <c r="F21" s="821">
        <f t="shared" si="0"/>
        <v>0</v>
      </c>
      <c r="G21" s="248"/>
      <c r="H21" s="817"/>
    </row>
    <row r="22" spans="2:8" x14ac:dyDescent="0.25">
      <c r="B22" s="759"/>
      <c r="C22" s="820" t="s">
        <v>69</v>
      </c>
      <c r="D22" s="81"/>
      <c r="E22" s="82"/>
      <c r="F22" s="821">
        <f t="shared" si="0"/>
        <v>0</v>
      </c>
      <c r="G22" s="248"/>
      <c r="H22" s="817"/>
    </row>
    <row r="23" spans="2:8" ht="15.75" thickBot="1" x14ac:dyDescent="0.3">
      <c r="B23" s="759"/>
      <c r="C23" s="826" t="s">
        <v>70</v>
      </c>
      <c r="D23" s="84"/>
      <c r="E23" s="83"/>
      <c r="F23" s="827">
        <f t="shared" si="0"/>
        <v>0</v>
      </c>
      <c r="G23" s="249"/>
      <c r="H23" s="817"/>
    </row>
    <row r="24" spans="2:8" ht="16.5" thickTop="1" thickBot="1" x14ac:dyDescent="0.3">
      <c r="B24" s="759"/>
      <c r="C24" s="2133" t="s">
        <v>71</v>
      </c>
      <c r="D24" s="2134"/>
      <c r="E24" s="828">
        <f>SUM(E19:E23)</f>
        <v>0</v>
      </c>
      <c r="F24" s="824">
        <f>SUM(F19:F23)</f>
        <v>0</v>
      </c>
      <c r="G24" s="825"/>
      <c r="H24" s="817"/>
    </row>
    <row r="25" spans="2:8" x14ac:dyDescent="0.25">
      <c r="B25" s="759"/>
      <c r="C25" s="794"/>
      <c r="D25" s="601"/>
      <c r="E25" s="601"/>
      <c r="F25" s="829" t="s">
        <v>23</v>
      </c>
      <c r="G25" s="657"/>
      <c r="H25" s="817"/>
    </row>
    <row r="26" spans="2:8" x14ac:dyDescent="0.25">
      <c r="B26" s="759"/>
      <c r="C26" s="601" t="s">
        <v>684</v>
      </c>
      <c r="D26" s="601"/>
      <c r="E26" s="601"/>
      <c r="F26" s="601"/>
      <c r="G26" s="657"/>
      <c r="H26" s="817"/>
    </row>
    <row r="27" spans="2:8" x14ac:dyDescent="0.25">
      <c r="B27" s="759"/>
      <c r="C27" s="2124"/>
      <c r="D27" s="2125"/>
      <c r="E27" s="2125"/>
      <c r="F27" s="2125"/>
      <c r="G27" s="2126"/>
      <c r="H27" s="817"/>
    </row>
    <row r="28" spans="2:8" x14ac:dyDescent="0.25">
      <c r="B28" s="759"/>
      <c r="C28" s="2127"/>
      <c r="D28" s="2128"/>
      <c r="E28" s="2128"/>
      <c r="F28" s="2128"/>
      <c r="G28" s="2129"/>
      <c r="H28" s="817"/>
    </row>
    <row r="29" spans="2:8" x14ac:dyDescent="0.25">
      <c r="B29" s="759"/>
      <c r="C29" s="2127"/>
      <c r="D29" s="2128"/>
      <c r="E29" s="2128"/>
      <c r="F29" s="2128"/>
      <c r="G29" s="2129"/>
      <c r="H29" s="817"/>
    </row>
    <row r="30" spans="2:8" x14ac:dyDescent="0.25">
      <c r="B30" s="759"/>
      <c r="C30" s="2127"/>
      <c r="D30" s="2128"/>
      <c r="E30" s="2128"/>
      <c r="F30" s="2128"/>
      <c r="G30" s="2129"/>
      <c r="H30" s="817"/>
    </row>
    <row r="31" spans="2:8" x14ac:dyDescent="0.25">
      <c r="B31" s="759"/>
      <c r="C31" s="2127"/>
      <c r="D31" s="2128"/>
      <c r="E31" s="2128"/>
      <c r="F31" s="2128"/>
      <c r="G31" s="2129"/>
      <c r="H31" s="817"/>
    </row>
    <row r="32" spans="2:8" x14ac:dyDescent="0.25">
      <c r="B32" s="759"/>
      <c r="C32" s="2130"/>
      <c r="D32" s="2131"/>
      <c r="E32" s="2131"/>
      <c r="F32" s="2131"/>
      <c r="G32" s="2132"/>
      <c r="H32" s="817"/>
    </row>
    <row r="33" spans="2:11" ht="9" customHeight="1" thickBot="1" x14ac:dyDescent="0.3">
      <c r="B33" s="830"/>
      <c r="C33" s="831"/>
      <c r="D33" s="831"/>
      <c r="E33" s="831"/>
      <c r="F33" s="831"/>
      <c r="G33" s="832"/>
      <c r="H33" s="833"/>
    </row>
    <row r="34" spans="2:11" ht="9" customHeight="1" x14ac:dyDescent="0.25">
      <c r="B34" s="685"/>
      <c r="C34" s="805"/>
      <c r="D34" s="805"/>
      <c r="E34" s="805"/>
      <c r="F34" s="805"/>
      <c r="H34" s="685"/>
    </row>
    <row r="35" spans="2:11" ht="9" customHeight="1" x14ac:dyDescent="0.25">
      <c r="B35" s="685"/>
      <c r="C35" s="805"/>
      <c r="D35" s="805"/>
      <c r="E35" s="805"/>
      <c r="F35" s="805"/>
      <c r="H35" s="685"/>
    </row>
    <row r="36" spans="2:11" ht="9" customHeight="1" x14ac:dyDescent="0.25">
      <c r="B36" s="685"/>
      <c r="C36" s="805"/>
      <c r="D36" s="805"/>
      <c r="E36" s="805"/>
      <c r="F36" s="805"/>
      <c r="H36" s="685"/>
    </row>
    <row r="37" spans="2:11" ht="9" customHeight="1" x14ac:dyDescent="0.25">
      <c r="B37" s="685"/>
      <c r="C37" s="805"/>
      <c r="D37" s="805"/>
      <c r="E37" s="805"/>
      <c r="F37" s="805"/>
      <c r="H37" s="685"/>
    </row>
    <row r="39" spans="2:11" ht="15.75" hidden="1" thickBot="1" x14ac:dyDescent="0.3">
      <c r="D39" s="740"/>
      <c r="E39" s="731" t="s">
        <v>569</v>
      </c>
      <c r="F39"/>
      <c r="G39" s="809" t="s">
        <v>777</v>
      </c>
      <c r="H39"/>
      <c r="I39"/>
      <c r="J39"/>
      <c r="K39"/>
    </row>
    <row r="40" spans="2:11" ht="15.75" hidden="1" thickBot="1" x14ac:dyDescent="0.3">
      <c r="D40" s="740"/>
      <c r="E40" s="810" t="s">
        <v>91</v>
      </c>
      <c r="F40" s="811">
        <f>'6A'!J92</f>
        <v>0</v>
      </c>
      <c r="G40" s="811">
        <f>ABS(F24-F40)</f>
        <v>0</v>
      </c>
      <c r="H40"/>
      <c r="I40"/>
      <c r="J40"/>
      <c r="K40" s="812">
        <f>ABS(F16-F24)</f>
        <v>0</v>
      </c>
    </row>
  </sheetData>
  <sheetProtection algorithmName="SHA-512" hashValue="K8N6slx892Fa0PGywsq72TucIyYVJTsDWenI8ScjmWVf8MOFo+eUSCt5cQE0rT3NWUpKwPdyD6uAna0N6wEXgg==" saltValue="HM0Xf5YtdDUHuji2nlD0Nw==" spinCount="100000" sheet="1" formatCells="0" formatColumns="0" formatRows="0"/>
  <mergeCells count="6">
    <mergeCell ref="C3:G3"/>
    <mergeCell ref="C27:G32"/>
    <mergeCell ref="K5:O5"/>
    <mergeCell ref="C24:D24"/>
    <mergeCell ref="C16:D16"/>
    <mergeCell ref="K7:O8"/>
  </mergeCells>
  <conditionalFormatting sqref="K5">
    <cfRule type="containsText" dxfId="62" priority="3" operator="containsText" text="warning">
      <formula>NOT(ISERROR(SEARCH("warning",K5)))</formula>
    </cfRule>
  </conditionalFormatting>
  <conditionalFormatting sqref="K7">
    <cfRule type="containsText" dxfId="61" priority="1" operator="containsText" text="warning">
      <formula>NOT(ISERROR(SEARCH("warning",K7)))</formula>
    </cfRule>
  </conditionalFormatting>
  <dataValidations count="1">
    <dataValidation type="list" allowBlank="1" showInputMessage="1" showErrorMessage="1" sqref="C6:C15" xr:uid="{00000000-0002-0000-0E00-000000000000}">
      <formula1>Relo_Units</formula1>
    </dataValidation>
  </dataValidations>
  <pageMargins left="0.7" right="0.7" top="0.75" bottom="0.75" header="0.3" footer="0.3"/>
  <pageSetup orientation="landscape" r:id="rId1"/>
  <headerFooter>
    <oddFooter>&amp;LForm 4
Relocation Budget&amp;CCFA Forms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
  <sheetViews>
    <sheetView showGridLines="0" zoomScaleNormal="100" workbookViewId="0">
      <selection activeCell="E17" sqref="E17"/>
    </sheetView>
  </sheetViews>
  <sheetFormatPr defaultRowHeight="15" x14ac:dyDescent="0.25"/>
  <sheetData/>
  <pageMargins left="0.25" right="0.25" top="0.75" bottom="0.75" header="0.3" footer="0.3"/>
  <pageSetup scale="9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B1:H78"/>
  <sheetViews>
    <sheetView showGridLines="0" zoomScaleNormal="100" workbookViewId="0">
      <selection activeCell="N20" sqref="N20"/>
    </sheetView>
  </sheetViews>
  <sheetFormatPr defaultColWidth="9.140625" defaultRowHeight="15" x14ac:dyDescent="0.25"/>
  <cols>
    <col min="1" max="2" width="1.7109375" style="13" customWidth="1"/>
    <col min="3" max="3" width="3" style="13" bestFit="1" customWidth="1"/>
    <col min="4" max="4" width="29.140625" style="13" bestFit="1" customWidth="1"/>
    <col min="5" max="5" width="45.42578125" style="13" bestFit="1" customWidth="1"/>
    <col min="6" max="6" width="20.5703125" style="13" bestFit="1" customWidth="1"/>
    <col min="7" max="7" width="42.85546875" style="13" customWidth="1"/>
    <col min="8" max="8" width="1.7109375" style="13" customWidth="1"/>
    <col min="9" max="16384" width="9.140625" style="13"/>
  </cols>
  <sheetData>
    <row r="1" spans="2:8" ht="9" customHeight="1" thickBot="1" x14ac:dyDescent="0.3"/>
    <row r="2" spans="2:8" ht="9" customHeight="1" x14ac:dyDescent="0.25">
      <c r="B2" s="605"/>
      <c r="C2" s="606"/>
      <c r="D2" s="606"/>
      <c r="E2" s="606"/>
      <c r="F2" s="606"/>
      <c r="G2" s="606"/>
      <c r="H2" s="607"/>
    </row>
    <row r="3" spans="2:8" ht="18.75" x14ac:dyDescent="0.3">
      <c r="B3" s="614"/>
      <c r="C3" s="1975" t="s">
        <v>72</v>
      </c>
      <c r="D3" s="1975"/>
      <c r="E3" s="1975"/>
      <c r="F3" s="1975"/>
      <c r="G3" s="1975"/>
      <c r="H3" s="611"/>
    </row>
    <row r="4" spans="2:8" ht="8.25" customHeight="1" thickBot="1" x14ac:dyDescent="0.3">
      <c r="B4" s="599"/>
      <c r="C4" s="600"/>
      <c r="D4" s="608"/>
      <c r="E4" s="601"/>
      <c r="F4" s="601"/>
      <c r="G4" s="570"/>
      <c r="H4" s="602"/>
    </row>
    <row r="5" spans="2:8" ht="26.25" thickBot="1" x14ac:dyDescent="0.3">
      <c r="B5" s="599"/>
      <c r="C5" s="450" t="s">
        <v>811</v>
      </c>
      <c r="D5" s="447" t="s">
        <v>73</v>
      </c>
      <c r="E5" s="4" t="s">
        <v>74</v>
      </c>
      <c r="F5" s="5" t="s">
        <v>436</v>
      </c>
      <c r="G5" s="6" t="s">
        <v>562</v>
      </c>
      <c r="H5" s="602"/>
    </row>
    <row r="6" spans="2:8" x14ac:dyDescent="0.25">
      <c r="B6" s="599"/>
      <c r="C6" s="192">
        <v>1</v>
      </c>
      <c r="D6" s="448" t="s">
        <v>75</v>
      </c>
      <c r="E6" s="85" t="s">
        <v>76</v>
      </c>
      <c r="F6" s="390"/>
      <c r="G6" s="393"/>
      <c r="H6" s="602"/>
    </row>
    <row r="7" spans="2:8" ht="16.5" customHeight="1" x14ac:dyDescent="0.25">
      <c r="B7" s="599"/>
      <c r="C7" s="191">
        <v>2</v>
      </c>
      <c r="D7" s="184" t="s">
        <v>77</v>
      </c>
      <c r="E7" s="86" t="s">
        <v>78</v>
      </c>
      <c r="F7" s="87"/>
      <c r="G7" s="394"/>
      <c r="H7" s="602"/>
    </row>
    <row r="8" spans="2:8" x14ac:dyDescent="0.25">
      <c r="B8" s="599"/>
      <c r="C8" s="191">
        <v>3</v>
      </c>
      <c r="D8" s="184" t="s">
        <v>77</v>
      </c>
      <c r="E8" s="86" t="s">
        <v>79</v>
      </c>
      <c r="F8" s="87"/>
      <c r="G8" s="394"/>
      <c r="H8" s="602"/>
    </row>
    <row r="9" spans="2:8" x14ac:dyDescent="0.25">
      <c r="B9" s="599"/>
      <c r="C9" s="191">
        <v>4</v>
      </c>
      <c r="D9" s="184"/>
      <c r="E9" s="86"/>
      <c r="F9" s="87"/>
      <c r="G9" s="391"/>
      <c r="H9" s="602"/>
    </row>
    <row r="10" spans="2:8" x14ac:dyDescent="0.25">
      <c r="B10" s="599"/>
      <c r="C10" s="193">
        <v>5</v>
      </c>
      <c r="D10" s="86" t="s">
        <v>80</v>
      </c>
      <c r="E10" s="86" t="s">
        <v>81</v>
      </c>
      <c r="F10" s="87"/>
      <c r="G10" s="394"/>
      <c r="H10" s="602"/>
    </row>
    <row r="11" spans="2:8" x14ac:dyDescent="0.25">
      <c r="B11" s="599"/>
      <c r="C11" s="191">
        <v>6</v>
      </c>
      <c r="D11" s="184" t="s">
        <v>80</v>
      </c>
      <c r="E11" s="86" t="s">
        <v>82</v>
      </c>
      <c r="F11" s="87"/>
      <c r="G11" s="395"/>
      <c r="H11" s="602"/>
    </row>
    <row r="12" spans="2:8" x14ac:dyDescent="0.25">
      <c r="B12" s="599"/>
      <c r="C12" s="191">
        <v>7</v>
      </c>
      <c r="D12" s="184" t="s">
        <v>80</v>
      </c>
      <c r="E12" s="86" t="s">
        <v>83</v>
      </c>
      <c r="F12" s="87"/>
      <c r="G12" s="395"/>
      <c r="H12" s="602"/>
    </row>
    <row r="13" spans="2:8" x14ac:dyDescent="0.25">
      <c r="B13" s="599"/>
      <c r="C13" s="191">
        <v>8</v>
      </c>
      <c r="D13" s="184" t="s">
        <v>80</v>
      </c>
      <c r="E13" s="86" t="s">
        <v>84</v>
      </c>
      <c r="F13" s="87"/>
      <c r="G13" s="391"/>
      <c r="H13" s="602"/>
    </row>
    <row r="14" spans="2:8" x14ac:dyDescent="0.25">
      <c r="B14" s="599"/>
      <c r="C14" s="191">
        <v>9</v>
      </c>
      <c r="D14" s="184" t="s">
        <v>80</v>
      </c>
      <c r="E14" s="86" t="s">
        <v>85</v>
      </c>
      <c r="F14" s="87"/>
      <c r="G14" s="391"/>
      <c r="H14" s="602"/>
    </row>
    <row r="15" spans="2:8" x14ac:dyDescent="0.25">
      <c r="B15" s="599"/>
      <c r="C15" s="191">
        <v>10</v>
      </c>
      <c r="D15" s="184" t="s">
        <v>80</v>
      </c>
      <c r="E15" s="86" t="s">
        <v>86</v>
      </c>
      <c r="F15" s="87"/>
      <c r="G15" s="395"/>
      <c r="H15" s="602"/>
    </row>
    <row r="16" spans="2:8" x14ac:dyDescent="0.25">
      <c r="B16" s="599"/>
      <c r="C16" s="191">
        <v>11</v>
      </c>
      <c r="D16" s="184" t="s">
        <v>80</v>
      </c>
      <c r="E16" s="86" t="s">
        <v>87</v>
      </c>
      <c r="F16" s="87"/>
      <c r="G16" s="391"/>
      <c r="H16" s="602"/>
    </row>
    <row r="17" spans="2:8" x14ac:dyDescent="0.25">
      <c r="B17" s="599"/>
      <c r="C17" s="191">
        <v>12</v>
      </c>
      <c r="D17" s="184" t="s">
        <v>80</v>
      </c>
      <c r="E17" s="86" t="s">
        <v>88</v>
      </c>
      <c r="F17" s="87"/>
      <c r="G17" s="391"/>
      <c r="H17" s="602"/>
    </row>
    <row r="18" spans="2:8" x14ac:dyDescent="0.25">
      <c r="B18" s="599"/>
      <c r="C18" s="191">
        <v>13</v>
      </c>
      <c r="D18" s="184" t="s">
        <v>80</v>
      </c>
      <c r="E18" s="86" t="s">
        <v>89</v>
      </c>
      <c r="F18" s="87"/>
      <c r="G18" s="395"/>
      <c r="H18" s="602"/>
    </row>
    <row r="19" spans="2:8" x14ac:dyDescent="0.25">
      <c r="B19" s="599"/>
      <c r="C19" s="191">
        <v>14</v>
      </c>
      <c r="D19" s="184" t="s">
        <v>80</v>
      </c>
      <c r="E19" s="86" t="s">
        <v>90</v>
      </c>
      <c r="F19" s="87"/>
      <c r="G19" s="394"/>
      <c r="H19" s="602"/>
    </row>
    <row r="20" spans="2:8" x14ac:dyDescent="0.25">
      <c r="B20" s="599"/>
      <c r="C20" s="193">
        <v>15</v>
      </c>
      <c r="D20" s="86"/>
      <c r="E20" s="86"/>
      <c r="F20" s="87"/>
      <c r="G20" s="392"/>
      <c r="H20" s="602"/>
    </row>
    <row r="21" spans="2:8" x14ac:dyDescent="0.25">
      <c r="B21" s="599"/>
      <c r="C21" s="193">
        <v>16</v>
      </c>
      <c r="D21" s="86" t="s">
        <v>91</v>
      </c>
      <c r="E21" s="86" t="s">
        <v>92</v>
      </c>
      <c r="F21" s="87"/>
      <c r="G21" s="392"/>
      <c r="H21" s="602"/>
    </row>
    <row r="22" spans="2:8" x14ac:dyDescent="0.25">
      <c r="B22" s="599"/>
      <c r="C22" s="193">
        <v>17</v>
      </c>
      <c r="D22" s="86" t="s">
        <v>91</v>
      </c>
      <c r="E22" s="86" t="s">
        <v>93</v>
      </c>
      <c r="F22" s="87"/>
      <c r="G22" s="392"/>
      <c r="H22" s="602"/>
    </row>
    <row r="23" spans="2:8" x14ac:dyDescent="0.25">
      <c r="B23" s="599"/>
      <c r="C23" s="193">
        <v>18</v>
      </c>
      <c r="D23" s="86" t="s">
        <v>91</v>
      </c>
      <c r="E23" s="86" t="s">
        <v>94</v>
      </c>
      <c r="F23" s="87"/>
      <c r="G23" s="392"/>
      <c r="H23" s="602"/>
    </row>
    <row r="24" spans="2:8" x14ac:dyDescent="0.25">
      <c r="B24" s="599"/>
      <c r="C24" s="193">
        <v>19</v>
      </c>
      <c r="D24" s="86" t="s">
        <v>91</v>
      </c>
      <c r="E24" s="86" t="s">
        <v>95</v>
      </c>
      <c r="F24" s="87"/>
      <c r="G24" s="392"/>
      <c r="H24" s="602"/>
    </row>
    <row r="25" spans="2:8" x14ac:dyDescent="0.25">
      <c r="B25" s="599"/>
      <c r="C25" s="193">
        <v>20</v>
      </c>
      <c r="D25" s="86" t="s">
        <v>91</v>
      </c>
      <c r="E25" s="86" t="s">
        <v>96</v>
      </c>
      <c r="F25" s="87"/>
      <c r="G25" s="392"/>
      <c r="H25" s="602"/>
    </row>
    <row r="26" spans="2:8" x14ac:dyDescent="0.25">
      <c r="B26" s="599"/>
      <c r="C26" s="193">
        <v>21</v>
      </c>
      <c r="D26" s="86" t="s">
        <v>91</v>
      </c>
      <c r="E26" s="86" t="s">
        <v>97</v>
      </c>
      <c r="F26" s="87"/>
      <c r="G26" s="392"/>
      <c r="H26" s="602"/>
    </row>
    <row r="27" spans="2:8" x14ac:dyDescent="0.25">
      <c r="B27" s="599"/>
      <c r="C27" s="193">
        <v>22</v>
      </c>
      <c r="D27" s="86" t="s">
        <v>91</v>
      </c>
      <c r="E27" s="86" t="s">
        <v>98</v>
      </c>
      <c r="F27" s="87"/>
      <c r="G27" s="392"/>
      <c r="H27" s="602"/>
    </row>
    <row r="28" spans="2:8" x14ac:dyDescent="0.25">
      <c r="B28" s="599"/>
      <c r="C28" s="193">
        <v>23</v>
      </c>
      <c r="D28" s="86" t="s">
        <v>91</v>
      </c>
      <c r="E28" s="86" t="s">
        <v>99</v>
      </c>
      <c r="F28" s="87"/>
      <c r="G28" s="392"/>
      <c r="H28" s="602"/>
    </row>
    <row r="29" spans="2:8" x14ac:dyDescent="0.25">
      <c r="B29" s="599"/>
      <c r="C29" s="193">
        <v>24</v>
      </c>
      <c r="D29" s="86"/>
      <c r="E29" s="86"/>
      <c r="F29" s="87"/>
      <c r="G29" s="392"/>
      <c r="H29" s="602"/>
    </row>
    <row r="30" spans="2:8" x14ac:dyDescent="0.25">
      <c r="B30" s="599"/>
      <c r="C30" s="191">
        <v>25</v>
      </c>
      <c r="D30" s="184" t="s">
        <v>100</v>
      </c>
      <c r="E30" s="86" t="s">
        <v>101</v>
      </c>
      <c r="F30" s="87"/>
      <c r="G30" s="392"/>
      <c r="H30" s="602"/>
    </row>
    <row r="31" spans="2:8" x14ac:dyDescent="0.25">
      <c r="B31" s="599"/>
      <c r="C31" s="191">
        <v>26</v>
      </c>
      <c r="D31" s="184" t="s">
        <v>102</v>
      </c>
      <c r="E31" s="86" t="s">
        <v>103</v>
      </c>
      <c r="F31" s="87"/>
      <c r="G31" s="391"/>
      <c r="H31" s="602"/>
    </row>
    <row r="32" spans="2:8" x14ac:dyDescent="0.25">
      <c r="B32" s="599"/>
      <c r="C32" s="191">
        <v>27</v>
      </c>
      <c r="D32" s="184" t="s">
        <v>100</v>
      </c>
      <c r="E32" s="86" t="s">
        <v>104</v>
      </c>
      <c r="F32" s="87"/>
      <c r="G32" s="394"/>
      <c r="H32" s="602"/>
    </row>
    <row r="33" spans="2:8" x14ac:dyDescent="0.25">
      <c r="B33" s="599"/>
      <c r="C33" s="191">
        <v>28</v>
      </c>
      <c r="D33" s="184" t="s">
        <v>100</v>
      </c>
      <c r="E33" s="86" t="s">
        <v>104</v>
      </c>
      <c r="F33" s="87"/>
      <c r="G33" s="394"/>
      <c r="H33" s="602"/>
    </row>
    <row r="34" spans="2:8" x14ac:dyDescent="0.25">
      <c r="B34" s="599"/>
      <c r="C34" s="191">
        <v>29</v>
      </c>
      <c r="D34" s="184" t="s">
        <v>100</v>
      </c>
      <c r="E34" s="86" t="s">
        <v>104</v>
      </c>
      <c r="F34" s="87"/>
      <c r="G34" s="394"/>
      <c r="H34" s="602"/>
    </row>
    <row r="35" spans="2:8" x14ac:dyDescent="0.25">
      <c r="B35" s="599"/>
      <c r="C35" s="191">
        <v>30</v>
      </c>
      <c r="D35" s="184" t="s">
        <v>100</v>
      </c>
      <c r="E35" s="86" t="s">
        <v>104</v>
      </c>
      <c r="F35" s="87"/>
      <c r="G35" s="394"/>
      <c r="H35" s="602"/>
    </row>
    <row r="36" spans="2:8" x14ac:dyDescent="0.25">
      <c r="B36" s="599"/>
      <c r="C36" s="191">
        <v>31</v>
      </c>
      <c r="D36" s="184" t="s">
        <v>102</v>
      </c>
      <c r="E36" s="86" t="s">
        <v>572</v>
      </c>
      <c r="F36" s="87"/>
      <c r="G36" s="392"/>
      <c r="H36" s="602"/>
    </row>
    <row r="37" spans="2:8" x14ac:dyDescent="0.25">
      <c r="B37" s="599"/>
      <c r="C37" s="191">
        <v>32</v>
      </c>
      <c r="D37" s="184" t="s">
        <v>100</v>
      </c>
      <c r="E37" s="86" t="s">
        <v>105</v>
      </c>
      <c r="F37" s="87"/>
      <c r="G37" s="394"/>
      <c r="H37" s="602"/>
    </row>
    <row r="38" spans="2:8" x14ac:dyDescent="0.25">
      <c r="B38" s="599"/>
      <c r="C38" s="191">
        <v>33</v>
      </c>
      <c r="D38" s="184" t="s">
        <v>100</v>
      </c>
      <c r="E38" s="86" t="s">
        <v>106</v>
      </c>
      <c r="F38" s="87"/>
      <c r="G38" s="394"/>
      <c r="H38" s="602"/>
    </row>
    <row r="39" spans="2:8" x14ac:dyDescent="0.25">
      <c r="B39" s="599"/>
      <c r="C39" s="191">
        <v>34</v>
      </c>
      <c r="D39" s="184" t="s">
        <v>102</v>
      </c>
      <c r="E39" s="86" t="s">
        <v>651</v>
      </c>
      <c r="F39" s="87"/>
      <c r="G39" s="394"/>
      <c r="H39" s="602"/>
    </row>
    <row r="40" spans="2:8" x14ac:dyDescent="0.25">
      <c r="B40" s="599"/>
      <c r="C40" s="191">
        <v>35</v>
      </c>
      <c r="D40" s="184" t="s">
        <v>102</v>
      </c>
      <c r="E40" s="86" t="s">
        <v>571</v>
      </c>
      <c r="F40" s="87"/>
      <c r="G40" s="392"/>
      <c r="H40" s="602"/>
    </row>
    <row r="41" spans="2:8" x14ac:dyDescent="0.25">
      <c r="B41" s="599"/>
      <c r="C41" s="191">
        <v>36</v>
      </c>
      <c r="D41" s="184" t="s">
        <v>100</v>
      </c>
      <c r="E41" s="86" t="s">
        <v>107</v>
      </c>
      <c r="F41" s="87"/>
      <c r="G41" s="394"/>
      <c r="H41" s="602"/>
    </row>
    <row r="42" spans="2:8" x14ac:dyDescent="0.25">
      <c r="B42" s="599"/>
      <c r="C42" s="191">
        <v>37</v>
      </c>
      <c r="D42" s="184" t="s">
        <v>100</v>
      </c>
      <c r="E42" s="86" t="s">
        <v>107</v>
      </c>
      <c r="F42" s="87"/>
      <c r="G42" s="394"/>
      <c r="H42" s="602"/>
    </row>
    <row r="43" spans="2:8" x14ac:dyDescent="0.25">
      <c r="B43" s="599"/>
      <c r="C43" s="191">
        <v>38</v>
      </c>
      <c r="D43" s="184" t="s">
        <v>100</v>
      </c>
      <c r="E43" s="86" t="s">
        <v>107</v>
      </c>
      <c r="F43" s="87"/>
      <c r="G43" s="394"/>
      <c r="H43" s="602"/>
    </row>
    <row r="44" spans="2:8" x14ac:dyDescent="0.25">
      <c r="B44" s="599"/>
      <c r="C44" s="191">
        <v>39</v>
      </c>
      <c r="D44" s="184" t="s">
        <v>100</v>
      </c>
      <c r="E44" s="86" t="s">
        <v>107</v>
      </c>
      <c r="F44" s="87"/>
      <c r="G44" s="394"/>
      <c r="H44" s="602"/>
    </row>
    <row r="45" spans="2:8" x14ac:dyDescent="0.25">
      <c r="B45" s="599"/>
      <c r="C45" s="191">
        <v>40</v>
      </c>
      <c r="D45" s="184" t="s">
        <v>102</v>
      </c>
      <c r="E45" s="86" t="s">
        <v>652</v>
      </c>
      <c r="F45" s="87"/>
      <c r="G45" s="392"/>
      <c r="H45" s="602"/>
    </row>
    <row r="46" spans="2:8" x14ac:dyDescent="0.25">
      <c r="B46" s="599"/>
      <c r="C46" s="191">
        <v>41</v>
      </c>
      <c r="D46" s="184" t="s">
        <v>100</v>
      </c>
      <c r="E46" s="86" t="s">
        <v>764</v>
      </c>
      <c r="F46" s="87"/>
      <c r="G46" s="392"/>
      <c r="H46" s="602"/>
    </row>
    <row r="47" spans="2:8" x14ac:dyDescent="0.25">
      <c r="B47" s="599"/>
      <c r="C47" s="191">
        <v>42</v>
      </c>
      <c r="D47" s="184" t="s">
        <v>100</v>
      </c>
      <c r="E47" s="86" t="s">
        <v>764</v>
      </c>
      <c r="F47" s="87"/>
      <c r="G47" s="392"/>
      <c r="H47" s="602"/>
    </row>
    <row r="48" spans="2:8" x14ac:dyDescent="0.25">
      <c r="B48" s="599"/>
      <c r="C48" s="191">
        <v>43</v>
      </c>
      <c r="D48" s="184" t="s">
        <v>100</v>
      </c>
      <c r="E48" s="86" t="s">
        <v>764</v>
      </c>
      <c r="F48" s="87"/>
      <c r="G48" s="392"/>
      <c r="H48" s="602"/>
    </row>
    <row r="49" spans="2:8" x14ac:dyDescent="0.25">
      <c r="B49" s="599"/>
      <c r="C49" s="191">
        <v>44</v>
      </c>
      <c r="D49" s="184" t="s">
        <v>100</v>
      </c>
      <c r="E49" s="86" t="s">
        <v>108</v>
      </c>
      <c r="F49" s="87"/>
      <c r="G49" s="392"/>
      <c r="H49" s="602"/>
    </row>
    <row r="50" spans="2:8" x14ac:dyDescent="0.25">
      <c r="B50" s="599"/>
      <c r="C50" s="191">
        <v>45</v>
      </c>
      <c r="D50" s="184" t="s">
        <v>100</v>
      </c>
      <c r="E50" s="86" t="s">
        <v>573</v>
      </c>
      <c r="F50" s="87"/>
      <c r="G50" s="392"/>
      <c r="H50" s="602"/>
    </row>
    <row r="51" spans="2:8" x14ac:dyDescent="0.25">
      <c r="B51" s="599"/>
      <c r="C51" s="191">
        <v>46</v>
      </c>
      <c r="D51" s="184" t="s">
        <v>102</v>
      </c>
      <c r="E51" s="86" t="s">
        <v>653</v>
      </c>
      <c r="F51" s="87"/>
      <c r="G51" s="392"/>
      <c r="H51" s="602"/>
    </row>
    <row r="52" spans="2:8" x14ac:dyDescent="0.25">
      <c r="B52" s="599"/>
      <c r="C52" s="191">
        <v>47</v>
      </c>
      <c r="D52" s="184"/>
      <c r="E52" s="86"/>
      <c r="F52" s="87"/>
      <c r="G52" s="392"/>
      <c r="H52" s="602"/>
    </row>
    <row r="53" spans="2:8" x14ac:dyDescent="0.25">
      <c r="B53" s="599"/>
      <c r="C53" s="191">
        <v>48</v>
      </c>
      <c r="D53" s="184" t="s">
        <v>109</v>
      </c>
      <c r="E53" s="86" t="s">
        <v>110</v>
      </c>
      <c r="F53" s="87"/>
      <c r="G53" s="392"/>
      <c r="H53" s="602"/>
    </row>
    <row r="54" spans="2:8" x14ac:dyDescent="0.25">
      <c r="B54" s="599"/>
      <c r="C54" s="191">
        <v>49</v>
      </c>
      <c r="D54" s="184" t="s">
        <v>109</v>
      </c>
      <c r="E54" s="86" t="s">
        <v>111</v>
      </c>
      <c r="F54" s="87"/>
      <c r="G54" s="392"/>
      <c r="H54" s="602"/>
    </row>
    <row r="55" spans="2:8" x14ac:dyDescent="0.25">
      <c r="B55" s="599"/>
      <c r="C55" s="191">
        <v>50</v>
      </c>
      <c r="D55" s="184" t="s">
        <v>109</v>
      </c>
      <c r="E55" s="86" t="s">
        <v>112</v>
      </c>
      <c r="F55" s="87"/>
      <c r="G55" s="392"/>
      <c r="H55" s="602"/>
    </row>
    <row r="56" spans="2:8" ht="15.75" customHeight="1" x14ac:dyDescent="0.25">
      <c r="B56" s="599"/>
      <c r="C56" s="191">
        <v>51</v>
      </c>
      <c r="D56" s="184" t="s">
        <v>109</v>
      </c>
      <c r="E56" s="86" t="s">
        <v>648</v>
      </c>
      <c r="F56" s="87"/>
      <c r="G56" s="391"/>
      <c r="H56" s="602"/>
    </row>
    <row r="57" spans="2:8" ht="15.75" customHeight="1" x14ac:dyDescent="0.25">
      <c r="B57" s="599"/>
      <c r="C57" s="191">
        <v>52</v>
      </c>
      <c r="D57" s="184" t="s">
        <v>109</v>
      </c>
      <c r="E57" s="86" t="s">
        <v>649</v>
      </c>
      <c r="F57" s="87"/>
      <c r="G57" s="391"/>
      <c r="H57" s="602"/>
    </row>
    <row r="58" spans="2:8" ht="15.75" customHeight="1" x14ac:dyDescent="0.25">
      <c r="B58" s="599"/>
      <c r="C58" s="191">
        <v>53</v>
      </c>
      <c r="D58" s="184" t="s">
        <v>109</v>
      </c>
      <c r="E58" s="86" t="s">
        <v>650</v>
      </c>
      <c r="F58" s="87"/>
      <c r="G58" s="391"/>
      <c r="H58" s="602"/>
    </row>
    <row r="59" spans="2:8" x14ac:dyDescent="0.25">
      <c r="B59" s="599"/>
      <c r="C59" s="191">
        <v>54</v>
      </c>
      <c r="D59" s="184" t="s">
        <v>109</v>
      </c>
      <c r="E59" s="86" t="s">
        <v>113</v>
      </c>
      <c r="F59" s="87"/>
      <c r="G59" s="392"/>
      <c r="H59" s="602"/>
    </row>
    <row r="60" spans="2:8" x14ac:dyDescent="0.25">
      <c r="B60" s="599"/>
      <c r="C60" s="191">
        <v>55</v>
      </c>
      <c r="D60" s="184" t="s">
        <v>109</v>
      </c>
      <c r="E60" s="86" t="s">
        <v>114</v>
      </c>
      <c r="F60" s="87"/>
      <c r="G60" s="391"/>
      <c r="H60" s="602"/>
    </row>
    <row r="61" spans="2:8" ht="15" customHeight="1" x14ac:dyDescent="0.25">
      <c r="B61" s="599"/>
      <c r="C61" s="191">
        <v>56</v>
      </c>
      <c r="D61" s="184" t="s">
        <v>109</v>
      </c>
      <c r="E61" s="86" t="s">
        <v>115</v>
      </c>
      <c r="F61" s="87"/>
      <c r="G61" s="391"/>
      <c r="H61" s="602"/>
    </row>
    <row r="62" spans="2:8" ht="15.75" customHeight="1" x14ac:dyDescent="0.25">
      <c r="B62" s="603"/>
      <c r="C62" s="191">
        <v>57</v>
      </c>
      <c r="D62" s="184" t="s">
        <v>109</v>
      </c>
      <c r="E62" s="86" t="s">
        <v>116</v>
      </c>
      <c r="F62" s="87"/>
      <c r="G62" s="391"/>
      <c r="H62" s="612"/>
    </row>
    <row r="63" spans="2:8" x14ac:dyDescent="0.25">
      <c r="B63" s="599"/>
      <c r="C63" s="191">
        <v>58</v>
      </c>
      <c r="D63" s="184" t="s">
        <v>117</v>
      </c>
      <c r="E63" s="86" t="s">
        <v>118</v>
      </c>
      <c r="F63" s="87"/>
      <c r="G63" s="391"/>
      <c r="H63" s="602"/>
    </row>
    <row r="64" spans="2:8" x14ac:dyDescent="0.25">
      <c r="B64" s="599"/>
      <c r="C64" s="191">
        <v>59</v>
      </c>
      <c r="D64" s="184" t="s">
        <v>117</v>
      </c>
      <c r="E64" s="86" t="s">
        <v>574</v>
      </c>
      <c r="F64" s="87"/>
      <c r="G64" s="391"/>
      <c r="H64" s="602"/>
    </row>
    <row r="65" spans="2:8" x14ac:dyDescent="0.25">
      <c r="B65" s="599"/>
      <c r="C65" s="191">
        <v>60</v>
      </c>
      <c r="D65" s="184" t="s">
        <v>117</v>
      </c>
      <c r="E65" s="86" t="s">
        <v>119</v>
      </c>
      <c r="F65" s="87"/>
      <c r="G65" s="391"/>
      <c r="H65" s="602"/>
    </row>
    <row r="66" spans="2:8" x14ac:dyDescent="0.25">
      <c r="B66" s="599"/>
      <c r="C66" s="191">
        <v>61</v>
      </c>
      <c r="D66" s="184"/>
      <c r="E66" s="86"/>
      <c r="F66" s="87"/>
      <c r="G66" s="391"/>
      <c r="H66" s="602"/>
    </row>
    <row r="67" spans="2:8" x14ac:dyDescent="0.25">
      <c r="B67" s="599"/>
      <c r="C67" s="191">
        <v>62</v>
      </c>
      <c r="D67" s="184" t="s">
        <v>120</v>
      </c>
      <c r="E67" s="86" t="s">
        <v>121</v>
      </c>
      <c r="F67" s="87"/>
      <c r="G67" s="395"/>
      <c r="H67" s="602"/>
    </row>
    <row r="68" spans="2:8" x14ac:dyDescent="0.25">
      <c r="B68" s="599"/>
      <c r="C68" s="191">
        <v>63</v>
      </c>
      <c r="D68" s="184" t="s">
        <v>120</v>
      </c>
      <c r="E68" s="86" t="s">
        <v>122</v>
      </c>
      <c r="F68" s="87"/>
      <c r="G68" s="395"/>
      <c r="H68" s="602"/>
    </row>
    <row r="69" spans="2:8" x14ac:dyDescent="0.25">
      <c r="B69" s="599"/>
      <c r="C69" s="191">
        <v>64</v>
      </c>
      <c r="D69" s="184" t="s">
        <v>120</v>
      </c>
      <c r="E69" s="86" t="s">
        <v>123</v>
      </c>
      <c r="F69" s="87"/>
      <c r="G69" s="395"/>
      <c r="H69" s="602"/>
    </row>
    <row r="70" spans="2:8" x14ac:dyDescent="0.25">
      <c r="B70" s="599"/>
      <c r="C70" s="191">
        <v>65</v>
      </c>
      <c r="D70" s="184" t="s">
        <v>120</v>
      </c>
      <c r="E70" s="86" t="s">
        <v>124</v>
      </c>
      <c r="F70" s="87"/>
      <c r="G70" s="391"/>
      <c r="H70" s="602"/>
    </row>
    <row r="71" spans="2:8" x14ac:dyDescent="0.25">
      <c r="B71" s="599"/>
      <c r="C71" s="191">
        <v>66</v>
      </c>
      <c r="D71" s="184" t="s">
        <v>120</v>
      </c>
      <c r="E71" s="86" t="s">
        <v>125</v>
      </c>
      <c r="F71" s="87"/>
      <c r="G71" s="391"/>
      <c r="H71" s="602"/>
    </row>
    <row r="72" spans="2:8" x14ac:dyDescent="0.25">
      <c r="B72" s="599"/>
      <c r="C72" s="191">
        <v>67</v>
      </c>
      <c r="D72" s="184" t="s">
        <v>120</v>
      </c>
      <c r="E72" s="86" t="s">
        <v>126</v>
      </c>
      <c r="F72" s="87"/>
      <c r="G72" s="391"/>
      <c r="H72" s="602"/>
    </row>
    <row r="73" spans="2:8" ht="25.5" x14ac:dyDescent="0.25">
      <c r="B73" s="599"/>
      <c r="C73" s="191">
        <v>68</v>
      </c>
      <c r="D73" s="184" t="s">
        <v>120</v>
      </c>
      <c r="E73" s="184" t="s">
        <v>127</v>
      </c>
      <c r="F73" s="87"/>
      <c r="G73" s="391"/>
      <c r="H73" s="602"/>
    </row>
    <row r="74" spans="2:8" x14ac:dyDescent="0.25">
      <c r="B74" s="599"/>
      <c r="C74" s="191">
        <v>69</v>
      </c>
      <c r="D74" s="184" t="s">
        <v>120</v>
      </c>
      <c r="E74" s="184" t="s">
        <v>654</v>
      </c>
      <c r="F74" s="87"/>
      <c r="G74" s="391"/>
      <c r="H74" s="602"/>
    </row>
    <row r="75" spans="2:8" x14ac:dyDescent="0.25">
      <c r="B75" s="599"/>
      <c r="C75" s="191">
        <v>70</v>
      </c>
      <c r="D75" s="184" t="s">
        <v>120</v>
      </c>
      <c r="E75" s="86" t="s">
        <v>655</v>
      </c>
      <c r="F75" s="87"/>
      <c r="G75" s="391"/>
      <c r="H75" s="602"/>
    </row>
    <row r="76" spans="2:8" ht="15.75" thickBot="1" x14ac:dyDescent="0.3">
      <c r="B76" s="599"/>
      <c r="C76" s="615">
        <v>71</v>
      </c>
      <c r="D76" s="449" t="s">
        <v>120</v>
      </c>
      <c r="E76" s="231" t="s">
        <v>570</v>
      </c>
      <c r="F76" s="616"/>
      <c r="G76" s="396"/>
      <c r="H76" s="602"/>
    </row>
    <row r="77" spans="2:8" x14ac:dyDescent="0.25">
      <c r="B77" s="599"/>
      <c r="C77" s="617"/>
      <c r="D77" s="617"/>
      <c r="E77" s="618"/>
      <c r="F77" s="619"/>
      <c r="G77" s="617"/>
      <c r="H77" s="602"/>
    </row>
    <row r="78" spans="2:8" ht="9" customHeight="1" thickBot="1" x14ac:dyDescent="0.3">
      <c r="B78" s="609"/>
      <c r="C78" s="610"/>
      <c r="D78" s="610"/>
      <c r="E78" s="610"/>
      <c r="F78" s="610"/>
      <c r="G78" s="610"/>
      <c r="H78" s="613"/>
    </row>
  </sheetData>
  <sheetProtection formatCells="0" formatColumns="0" formatRows="0" insertRows="0"/>
  <autoFilter ref="C5:G76" xr:uid="{00000000-0001-0000-1000-000000000000}"/>
  <mergeCells count="1">
    <mergeCell ref="C3:G3"/>
  </mergeCells>
  <dataValidations count="1">
    <dataValidation type="date" allowBlank="1" showInputMessage="1" showErrorMessage="1" errorTitle="Date Format" error="Please enter a date in the MM/DD/YYYY format" sqref="F47:F77 F6:F45" xr:uid="{00000000-0002-0000-1000-000000000000}">
      <formula1>1</formula1>
      <formula2>402133</formula2>
    </dataValidation>
  </dataValidations>
  <pageMargins left="0.7" right="0.7" top="0.75" bottom="0.75" header="0.3" footer="0.3"/>
  <pageSetup scale="68" orientation="portrait" r:id="rId1"/>
  <headerFooter>
    <oddFooter>&amp;LForm 5
Project Schedule&amp;CCFA Forms</oddFooter>
  </headerFooter>
  <rowBreaks count="1" manualBreakCount="1">
    <brk id="65" min="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B7EA3-7869-4AA1-83CA-E175405AAE55}">
  <dimension ref="A1:AI2"/>
  <sheetViews>
    <sheetView workbookViewId="0">
      <selection activeCell="H25" sqref="H25"/>
    </sheetView>
  </sheetViews>
  <sheetFormatPr defaultRowHeight="15" x14ac:dyDescent="0.25"/>
  <cols>
    <col min="1" max="1" width="10.28515625" bestFit="1" customWidth="1"/>
    <col min="2" max="2" width="15.85546875" bestFit="1" customWidth="1"/>
    <col min="3" max="3" width="15.7109375" bestFit="1" customWidth="1"/>
    <col min="4" max="4" width="9.42578125" bestFit="1" customWidth="1"/>
    <col min="5" max="5" width="31.42578125" bestFit="1" customWidth="1"/>
    <col min="6" max="6" width="24.5703125" bestFit="1" customWidth="1"/>
    <col min="7" max="7" width="32.42578125" bestFit="1" customWidth="1"/>
    <col min="8" max="8" width="26.7109375" bestFit="1" customWidth="1"/>
    <col min="9" max="9" width="38.42578125" bestFit="1" customWidth="1"/>
    <col min="10" max="10" width="32.28515625" bestFit="1" customWidth="1"/>
    <col min="11" max="11" width="32.140625" bestFit="1" customWidth="1"/>
    <col min="12" max="12" width="31.85546875" bestFit="1" customWidth="1"/>
    <col min="13" max="13" width="27.28515625" bestFit="1" customWidth="1"/>
    <col min="14" max="14" width="27.140625" bestFit="1" customWidth="1"/>
    <col min="15" max="15" width="38.85546875" bestFit="1" customWidth="1"/>
    <col min="16" max="16" width="32.7109375" bestFit="1" customWidth="1"/>
    <col min="17" max="17" width="32.5703125" bestFit="1" customWidth="1"/>
    <col min="18" max="18" width="32.28515625" bestFit="1" customWidth="1"/>
    <col min="19" max="19" width="27.7109375" bestFit="1" customWidth="1"/>
    <col min="20" max="20" width="18.5703125" bestFit="1" customWidth="1"/>
    <col min="21" max="21" width="14" bestFit="1" customWidth="1"/>
    <col min="22" max="22" width="19.5703125" bestFit="1" customWidth="1"/>
    <col min="23" max="23" width="38.85546875" bestFit="1" customWidth="1"/>
    <col min="24" max="24" width="32.28515625" bestFit="1" customWidth="1"/>
    <col min="25" max="25" width="22.7109375" bestFit="1" customWidth="1"/>
    <col min="26" max="28" width="23.7109375" bestFit="1" customWidth="1"/>
    <col min="29" max="29" width="27.5703125" bestFit="1" customWidth="1"/>
    <col min="30" max="33" width="35.7109375" bestFit="1" customWidth="1"/>
    <col min="34" max="34" width="36.7109375" bestFit="1" customWidth="1"/>
    <col min="35" max="35" width="29" bestFit="1" customWidth="1"/>
  </cols>
  <sheetData>
    <row r="1" spans="1:35" x14ac:dyDescent="0.25">
      <c r="A1" s="1959" t="s">
        <v>991</v>
      </c>
      <c r="B1" s="1959" t="s">
        <v>992</v>
      </c>
      <c r="C1" s="1959" t="s">
        <v>993</v>
      </c>
      <c r="D1" s="1959" t="s">
        <v>994</v>
      </c>
      <c r="E1" t="s">
        <v>995</v>
      </c>
      <c r="F1" t="s">
        <v>996</v>
      </c>
      <c r="G1" t="s">
        <v>997</v>
      </c>
      <c r="H1" t="s">
        <v>998</v>
      </c>
      <c r="I1" t="s">
        <v>999</v>
      </c>
      <c r="J1" t="s">
        <v>1000</v>
      </c>
      <c r="K1" t="s">
        <v>1001</v>
      </c>
      <c r="L1" t="s">
        <v>1002</v>
      </c>
      <c r="M1" t="s">
        <v>1003</v>
      </c>
      <c r="N1" t="s">
        <v>1004</v>
      </c>
      <c r="O1" t="s">
        <v>1005</v>
      </c>
      <c r="P1" t="s">
        <v>1006</v>
      </c>
      <c r="Q1" t="s">
        <v>1007</v>
      </c>
      <c r="R1" t="s">
        <v>1008</v>
      </c>
      <c r="S1" t="s">
        <v>1009</v>
      </c>
      <c r="T1" t="s">
        <v>1010</v>
      </c>
      <c r="U1" t="s">
        <v>1011</v>
      </c>
      <c r="V1" t="s">
        <v>1012</v>
      </c>
      <c r="W1" t="s">
        <v>1013</v>
      </c>
      <c r="X1" t="s">
        <v>1014</v>
      </c>
      <c r="Y1" t="s">
        <v>1015</v>
      </c>
      <c r="Z1" t="s">
        <v>1016</v>
      </c>
      <c r="AA1" t="s">
        <v>1017</v>
      </c>
      <c r="AB1" t="s">
        <v>1018</v>
      </c>
      <c r="AC1" t="s">
        <v>1019</v>
      </c>
      <c r="AD1" t="s">
        <v>1020</v>
      </c>
      <c r="AE1" t="s">
        <v>1021</v>
      </c>
      <c r="AF1" t="s">
        <v>1022</v>
      </c>
      <c r="AG1" t="s">
        <v>1023</v>
      </c>
      <c r="AH1" t="s">
        <v>1024</v>
      </c>
      <c r="AI1" t="s">
        <v>1025</v>
      </c>
    </row>
    <row r="2" spans="1:35" x14ac:dyDescent="0.25">
      <c r="B2" t="s">
        <v>1026</v>
      </c>
      <c r="C2" t="s">
        <v>1026</v>
      </c>
      <c r="E2" s="1960" t="str">
        <f>'6D'!G7</f>
        <v>Select…</v>
      </c>
      <c r="F2" s="1961">
        <f>'6D'!H38</f>
        <v>0</v>
      </c>
      <c r="G2" s="1960">
        <f>'6D'!G12</f>
        <v>0</v>
      </c>
      <c r="H2" s="1960">
        <f>'6D'!G13</f>
        <v>0</v>
      </c>
      <c r="I2" s="1960">
        <f>'6D'!G14</f>
        <v>0</v>
      </c>
      <c r="J2" s="1960">
        <f>'6D'!G15</f>
        <v>0</v>
      </c>
      <c r="K2" s="1960">
        <f>'6D'!G16</f>
        <v>0</v>
      </c>
      <c r="L2" s="1960">
        <f>('6D'!G21)*100</f>
        <v>0</v>
      </c>
      <c r="M2">
        <f>('6D'!G25)*100</f>
        <v>0</v>
      </c>
      <c r="N2" s="1960">
        <f>'6D'!H13</f>
        <v>0</v>
      </c>
      <c r="O2" s="1960">
        <f>'6D'!H14</f>
        <v>0</v>
      </c>
      <c r="P2" s="1960">
        <f>'6D'!H15</f>
        <v>0</v>
      </c>
      <c r="Q2" s="1960">
        <f>'6D'!H16</f>
        <v>0</v>
      </c>
      <c r="R2" s="1960">
        <f>('6D'!H21)*100</f>
        <v>0</v>
      </c>
      <c r="S2" s="1960">
        <f>('6D'!H25)*100</f>
        <v>0</v>
      </c>
      <c r="T2" s="1960">
        <f>'6D'!H33</f>
        <v>0</v>
      </c>
      <c r="U2" s="1960">
        <f>'6D'!H35</f>
        <v>0</v>
      </c>
      <c r="V2" s="1967">
        <f>'6D'!H43</f>
        <v>0</v>
      </c>
      <c r="W2" s="1960">
        <f>'6D'!H44</f>
        <v>0</v>
      </c>
      <c r="AG2" s="634"/>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
  <sheetViews>
    <sheetView showGridLines="0" zoomScaleNormal="100" workbookViewId="0">
      <selection activeCell="N26" sqref="N26"/>
    </sheetView>
  </sheetViews>
  <sheetFormatPr defaultRowHeight="15" x14ac:dyDescent="0.25"/>
  <sheetData/>
  <pageMargins left="0.25" right="0.25" top="0.75" bottom="0.75" header="0.3" footer="0.3"/>
  <pageSetup scale="9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AT143"/>
  <sheetViews>
    <sheetView showGridLines="0" zoomScaleNormal="100" zoomScaleSheetLayoutView="100" workbookViewId="0">
      <pane xSplit="11" ySplit="12" topLeftCell="L13" activePane="bottomRight" state="frozen"/>
      <selection pane="topRight" activeCell="L1" sqref="L1"/>
      <selection pane="bottomLeft" activeCell="A13" sqref="A13"/>
      <selection pane="bottomRight" activeCell="O125" sqref="O125"/>
    </sheetView>
  </sheetViews>
  <sheetFormatPr defaultColWidth="9.140625" defaultRowHeight="15" x14ac:dyDescent="0.25"/>
  <cols>
    <col min="1" max="2" width="1.7109375" style="13" customWidth="1"/>
    <col min="3" max="3" width="2.85546875" style="13" customWidth="1"/>
    <col min="4" max="4" width="7" style="13" customWidth="1"/>
    <col min="5" max="5" width="8.5703125" style="13" customWidth="1"/>
    <col min="6" max="6" width="14.85546875" style="13" customWidth="1"/>
    <col min="7" max="7" width="16.7109375" style="13" customWidth="1"/>
    <col min="8" max="8" width="1.42578125" style="13" customWidth="1"/>
    <col min="9" max="9" width="7.85546875" style="13" customWidth="1"/>
    <col min="10" max="10" width="11.42578125" style="13" customWidth="1"/>
    <col min="11" max="11" width="0.7109375" style="13" customWidth="1"/>
    <col min="12" max="12" width="11.42578125" style="13" customWidth="1"/>
    <col min="13" max="13" width="16.85546875" style="13" customWidth="1"/>
    <col min="14" max="15" width="13.42578125" style="13" bestFit="1" customWidth="1"/>
    <col min="16" max="22" width="13.42578125" style="13" customWidth="1"/>
    <col min="23" max="23" width="0.7109375" style="13" customWidth="1"/>
    <col min="24" max="24" width="10.85546875" style="13" customWidth="1"/>
    <col min="25" max="25" width="14" style="13" customWidth="1"/>
    <col min="26" max="28" width="13.42578125" style="13" customWidth="1"/>
    <col min="29" max="29" width="13.42578125" style="13" bestFit="1" customWidth="1"/>
    <col min="30" max="30" width="1.7109375" style="13" customWidth="1"/>
    <col min="31" max="31" width="31" style="13" customWidth="1"/>
    <col min="32" max="32" width="1.7109375" style="13" customWidth="1"/>
    <col min="33" max="34" width="1.42578125" style="13" customWidth="1"/>
    <col min="35" max="39" width="9.140625" style="13"/>
    <col min="40" max="40" width="1.42578125" style="13" customWidth="1"/>
    <col min="41" max="41" width="4.7109375" style="13" customWidth="1"/>
    <col min="42" max="16384" width="9.140625" style="13"/>
  </cols>
  <sheetData>
    <row r="1" spans="1:46" s="539" customFormat="1" ht="9" thickBot="1" x14ac:dyDescent="0.2">
      <c r="O1" s="838"/>
      <c r="P1" s="839"/>
      <c r="Q1" s="839"/>
      <c r="R1" s="839"/>
      <c r="S1" s="839"/>
      <c r="T1" s="839"/>
      <c r="U1" s="839"/>
      <c r="V1" s="840"/>
      <c r="W1" s="841"/>
      <c r="X1" s="841"/>
      <c r="Y1" s="838"/>
      <c r="Z1" s="839"/>
      <c r="AA1" s="839"/>
      <c r="AB1" s="839"/>
      <c r="AC1" s="840"/>
      <c r="AD1" s="841"/>
      <c r="AE1" s="841"/>
    </row>
    <row r="2" spans="1:46" s="539" customFormat="1" ht="9" thickBot="1" x14ac:dyDescent="0.2">
      <c r="B2" s="855"/>
      <c r="C2" s="856"/>
      <c r="D2" s="856"/>
      <c r="E2" s="856"/>
      <c r="F2" s="856"/>
      <c r="G2" s="856"/>
      <c r="H2" s="856"/>
      <c r="I2" s="857"/>
      <c r="J2" s="857"/>
      <c r="K2" s="857"/>
      <c r="L2" s="857"/>
      <c r="M2" s="857"/>
      <c r="N2" s="856"/>
      <c r="O2" s="856"/>
      <c r="P2" s="858"/>
      <c r="Q2" s="858"/>
      <c r="R2" s="858"/>
      <c r="S2" s="858"/>
      <c r="T2" s="858"/>
      <c r="U2" s="858"/>
      <c r="V2" s="858"/>
      <c r="W2" s="858"/>
      <c r="X2" s="858"/>
      <c r="Y2" s="858"/>
      <c r="Z2" s="858"/>
      <c r="AA2" s="858"/>
      <c r="AB2" s="858"/>
      <c r="AC2" s="858"/>
      <c r="AD2" s="858"/>
      <c r="AE2" s="858"/>
      <c r="AF2" s="859"/>
    </row>
    <row r="3" spans="1:46" ht="18.75" x14ac:dyDescent="0.3">
      <c r="B3" s="860"/>
      <c r="C3" s="1975" t="s">
        <v>128</v>
      </c>
      <c r="D3" s="1975"/>
      <c r="E3" s="1975"/>
      <c r="F3" s="1975"/>
      <c r="G3" s="1975"/>
      <c r="H3" s="1975"/>
      <c r="I3" s="1975"/>
      <c r="J3" s="1975"/>
      <c r="K3" s="1975"/>
      <c r="L3" s="1975"/>
      <c r="M3" s="1975"/>
      <c r="N3" s="1975"/>
      <c r="O3" s="1975"/>
      <c r="P3" s="1975"/>
      <c r="Q3" s="1975"/>
      <c r="R3" s="1975"/>
      <c r="S3" s="1975"/>
      <c r="T3" s="1975"/>
      <c r="U3" s="1975"/>
      <c r="V3" s="1975"/>
      <c r="W3" s="1975"/>
      <c r="X3" s="1975"/>
      <c r="Y3" s="1975"/>
      <c r="Z3" s="1975"/>
      <c r="AA3" s="1975"/>
      <c r="AB3" s="1975"/>
      <c r="AC3" s="1975"/>
      <c r="AD3" s="1975"/>
      <c r="AE3" s="1975"/>
      <c r="AF3" s="861"/>
      <c r="AH3" s="846"/>
      <c r="AI3" s="646" t="s">
        <v>930</v>
      </c>
      <c r="AJ3" s="847"/>
      <c r="AK3" s="847"/>
      <c r="AL3" s="847"/>
      <c r="AM3" s="847"/>
      <c r="AN3" s="848"/>
      <c r="AO3" s="842"/>
      <c r="AP3" s="842"/>
      <c r="AQ3" s="842"/>
      <c r="AR3" s="842"/>
      <c r="AS3" s="842"/>
      <c r="AT3" s="842"/>
    </row>
    <row r="4" spans="1:46" ht="15.75" thickBot="1" x14ac:dyDescent="0.3">
      <c r="A4" s="571"/>
      <c r="B4" s="860"/>
      <c r="C4" s="862"/>
      <c r="D4" s="570"/>
      <c r="E4" s="601"/>
      <c r="F4" s="601"/>
      <c r="G4" s="601"/>
      <c r="H4" s="601"/>
      <c r="I4" s="601"/>
      <c r="J4" s="601"/>
      <c r="K4" s="601"/>
      <c r="L4" s="862"/>
      <c r="M4" s="601"/>
      <c r="N4" s="862"/>
      <c r="O4" s="862"/>
      <c r="P4" s="862"/>
      <c r="Q4" s="862"/>
      <c r="R4" s="862"/>
      <c r="S4" s="862"/>
      <c r="T4" s="862"/>
      <c r="U4" s="862"/>
      <c r="V4" s="862"/>
      <c r="W4" s="862"/>
      <c r="X4" s="862"/>
      <c r="Y4" s="862"/>
      <c r="Z4" s="862"/>
      <c r="AA4" s="862"/>
      <c r="AB4" s="862"/>
      <c r="AC4" s="862"/>
      <c r="AD4" s="657"/>
      <c r="AE4" s="862"/>
      <c r="AF4" s="861"/>
      <c r="AH4" s="650"/>
      <c r="AI4" s="2152" t="str">
        <f>IF(N130&lt;&gt;0,(IF((O130&lt;=10)=TRUE,"",Messages!B42)),"")</f>
        <v/>
      </c>
      <c r="AJ4" s="2152"/>
      <c r="AK4" s="2152"/>
      <c r="AL4" s="2152"/>
      <c r="AM4" s="2152"/>
      <c r="AN4" s="651"/>
      <c r="AO4" s="842"/>
    </row>
    <row r="5" spans="1:46" ht="15" customHeight="1" x14ac:dyDescent="0.25">
      <c r="B5" s="860"/>
      <c r="C5" s="657"/>
      <c r="D5" s="657"/>
      <c r="E5" s="657"/>
      <c r="F5" s="657"/>
      <c r="G5" s="657"/>
      <c r="H5" s="601"/>
      <c r="I5" s="2143" t="s">
        <v>129</v>
      </c>
      <c r="J5" s="2143" t="s">
        <v>130</v>
      </c>
      <c r="K5" s="863"/>
      <c r="L5" s="2138" t="s">
        <v>40</v>
      </c>
      <c r="M5" s="2139"/>
      <c r="N5" s="2139"/>
      <c r="O5" s="2139"/>
      <c r="P5" s="2139"/>
      <c r="Q5" s="2139"/>
      <c r="R5" s="2139"/>
      <c r="S5" s="2139"/>
      <c r="T5" s="2139"/>
      <c r="U5" s="2139"/>
      <c r="V5" s="2139"/>
      <c r="W5" s="864"/>
      <c r="X5" s="2140" t="s">
        <v>41</v>
      </c>
      <c r="Y5" s="2141"/>
      <c r="Z5" s="2141"/>
      <c r="AA5" s="2141"/>
      <c r="AB5" s="2141"/>
      <c r="AC5" s="2142"/>
      <c r="AD5" s="657"/>
      <c r="AE5" s="862"/>
      <c r="AF5" s="861"/>
      <c r="AH5" s="650"/>
      <c r="AI5" s="2152"/>
      <c r="AJ5" s="2152"/>
      <c r="AK5" s="2152"/>
      <c r="AL5" s="2152"/>
      <c r="AM5" s="2152"/>
      <c r="AN5" s="849"/>
    </row>
    <row r="6" spans="1:46" ht="15" customHeight="1" x14ac:dyDescent="0.25">
      <c r="B6" s="860"/>
      <c r="C6" s="862"/>
      <c r="D6" s="601"/>
      <c r="E6" s="601"/>
      <c r="F6" s="601"/>
      <c r="G6" s="601"/>
      <c r="H6" s="601"/>
      <c r="I6" s="2151"/>
      <c r="J6" s="2144"/>
      <c r="K6" s="865"/>
      <c r="L6" s="2146" t="s">
        <v>132</v>
      </c>
      <c r="M6" s="866" t="s">
        <v>678</v>
      </c>
      <c r="N6" s="866" t="s">
        <v>678</v>
      </c>
      <c r="O6" s="866" t="s">
        <v>678</v>
      </c>
      <c r="P6" s="866" t="s">
        <v>678</v>
      </c>
      <c r="Q6" s="866" t="s">
        <v>678</v>
      </c>
      <c r="R6" s="866" t="s">
        <v>678</v>
      </c>
      <c r="S6" s="866" t="s">
        <v>678</v>
      </c>
      <c r="T6" s="866" t="s">
        <v>678</v>
      </c>
      <c r="U6" s="866" t="s">
        <v>678</v>
      </c>
      <c r="V6" s="866" t="s">
        <v>678</v>
      </c>
      <c r="W6" s="867"/>
      <c r="X6" s="2148" t="s">
        <v>439</v>
      </c>
      <c r="Y6" s="866" t="s">
        <v>678</v>
      </c>
      <c r="Z6" s="866" t="s">
        <v>678</v>
      </c>
      <c r="AA6" s="866" t="s">
        <v>678</v>
      </c>
      <c r="AB6" s="866" t="s">
        <v>678</v>
      </c>
      <c r="AC6" s="868" t="s">
        <v>678</v>
      </c>
      <c r="AD6" s="657"/>
      <c r="AE6" s="862"/>
      <c r="AF6" s="861"/>
      <c r="AH6" s="650"/>
      <c r="AI6" s="2152" t="str">
        <f>IF(N133&lt;&gt;0,(IF((O133&lt;=10)=TRUE,"",Messages!B43)),"")</f>
        <v/>
      </c>
      <c r="AJ6" s="2152"/>
      <c r="AK6" s="2152"/>
      <c r="AL6" s="2152"/>
      <c r="AM6" s="2152"/>
      <c r="AN6" s="651"/>
    </row>
    <row r="7" spans="1:46" ht="15" customHeight="1" x14ac:dyDescent="0.25">
      <c r="B7" s="860"/>
      <c r="C7" s="862"/>
      <c r="D7" s="601"/>
      <c r="E7" s="601"/>
      <c r="F7" s="601"/>
      <c r="G7" s="601"/>
      <c r="H7" s="601"/>
      <c r="I7" s="2151"/>
      <c r="J7" s="2144"/>
      <c r="K7" s="865"/>
      <c r="L7" s="2146"/>
      <c r="M7" s="383"/>
      <c r="N7" s="383"/>
      <c r="O7" s="383"/>
      <c r="P7" s="383"/>
      <c r="Q7" s="383"/>
      <c r="R7" s="383"/>
      <c r="S7" s="383"/>
      <c r="T7" s="383"/>
      <c r="U7" s="383"/>
      <c r="V7" s="383"/>
      <c r="W7" s="867"/>
      <c r="X7" s="2148"/>
      <c r="Y7" s="383"/>
      <c r="Z7" s="383"/>
      <c r="AA7" s="383"/>
      <c r="AB7" s="383"/>
      <c r="AC7" s="384"/>
      <c r="AD7" s="657"/>
      <c r="AE7" s="657"/>
      <c r="AF7" s="861"/>
      <c r="AH7" s="650"/>
      <c r="AI7" s="2152"/>
      <c r="AJ7" s="2152"/>
      <c r="AK7" s="2152"/>
      <c r="AL7" s="2152"/>
      <c r="AM7" s="2152"/>
      <c r="AN7" s="651"/>
    </row>
    <row r="8" spans="1:46" ht="15.75" thickBot="1" x14ac:dyDescent="0.3">
      <c r="B8" s="860"/>
      <c r="C8" s="862"/>
      <c r="D8" s="601"/>
      <c r="E8" s="601"/>
      <c r="F8" s="601"/>
      <c r="G8" s="601"/>
      <c r="H8" s="601"/>
      <c r="I8" s="2151"/>
      <c r="J8" s="2144"/>
      <c r="K8" s="865"/>
      <c r="L8" s="2146"/>
      <c r="M8" s="866" t="s">
        <v>679</v>
      </c>
      <c r="N8" s="866" t="s">
        <v>679</v>
      </c>
      <c r="O8" s="866" t="s">
        <v>679</v>
      </c>
      <c r="P8" s="866" t="s">
        <v>679</v>
      </c>
      <c r="Q8" s="866" t="s">
        <v>679</v>
      </c>
      <c r="R8" s="866" t="s">
        <v>679</v>
      </c>
      <c r="S8" s="866" t="s">
        <v>679</v>
      </c>
      <c r="T8" s="866" t="s">
        <v>679</v>
      </c>
      <c r="U8" s="866" t="s">
        <v>679</v>
      </c>
      <c r="V8" s="866" t="s">
        <v>679</v>
      </c>
      <c r="W8" s="867"/>
      <c r="X8" s="2148"/>
      <c r="Y8" s="866" t="s">
        <v>679</v>
      </c>
      <c r="Z8" s="866" t="s">
        <v>679</v>
      </c>
      <c r="AA8" s="866" t="s">
        <v>679</v>
      </c>
      <c r="AB8" s="866" t="s">
        <v>679</v>
      </c>
      <c r="AC8" s="868" t="s">
        <v>679</v>
      </c>
      <c r="AD8" s="657"/>
      <c r="AE8" s="657"/>
      <c r="AF8" s="861"/>
      <c r="AH8" s="650"/>
      <c r="AI8" s="2150" t="str">
        <f>IF(N136&lt;&gt;0,(IF((O136&lt;=10)=TRUE,"",Messages!B44)),"")</f>
        <v/>
      </c>
      <c r="AJ8" s="2150"/>
      <c r="AK8" s="2150"/>
      <c r="AL8" s="2150"/>
      <c r="AM8" s="2150"/>
      <c r="AN8" s="651"/>
      <c r="AO8" s="842"/>
    </row>
    <row r="9" spans="1:46" ht="15.75" thickBot="1" x14ac:dyDescent="0.3">
      <c r="B9" s="860"/>
      <c r="C9" s="862"/>
      <c r="D9" s="601"/>
      <c r="E9" s="869"/>
      <c r="F9" s="869"/>
      <c r="G9" s="869"/>
      <c r="H9" s="869"/>
      <c r="I9" s="2151"/>
      <c r="J9" s="2144"/>
      <c r="K9" s="865"/>
      <c r="L9" s="2146"/>
      <c r="M9" s="388"/>
      <c r="N9" s="388"/>
      <c r="O9" s="388"/>
      <c r="P9" s="388"/>
      <c r="Q9" s="388"/>
      <c r="R9" s="388"/>
      <c r="S9" s="388"/>
      <c r="T9" s="388"/>
      <c r="U9" s="388"/>
      <c r="V9" s="388"/>
      <c r="W9" s="870"/>
      <c r="X9" s="2148"/>
      <c r="Y9" s="385"/>
      <c r="Z9" s="385"/>
      <c r="AA9" s="385"/>
      <c r="AB9" s="385"/>
      <c r="AC9" s="386"/>
      <c r="AD9" s="657"/>
      <c r="AE9" s="871" t="s">
        <v>444</v>
      </c>
      <c r="AF9" s="861"/>
      <c r="AH9" s="650"/>
      <c r="AI9" s="2150"/>
      <c r="AJ9" s="2150"/>
      <c r="AK9" s="2150"/>
      <c r="AL9" s="2150"/>
      <c r="AM9" s="2150"/>
      <c r="AN9" s="849"/>
      <c r="AO9" s="842"/>
    </row>
    <row r="10" spans="1:46" ht="15" customHeight="1" x14ac:dyDescent="0.25">
      <c r="B10" s="860"/>
      <c r="C10" s="862"/>
      <c r="D10" s="601"/>
      <c r="E10" s="869"/>
      <c r="F10" s="869"/>
      <c r="G10" s="869"/>
      <c r="H10" s="869"/>
      <c r="I10" s="2151"/>
      <c r="J10" s="2144"/>
      <c r="K10" s="865"/>
      <c r="L10" s="2146"/>
      <c r="M10" s="866" t="s">
        <v>739</v>
      </c>
      <c r="N10" s="866" t="s">
        <v>739</v>
      </c>
      <c r="O10" s="866" t="s">
        <v>739</v>
      </c>
      <c r="P10" s="866" t="s">
        <v>739</v>
      </c>
      <c r="Q10" s="866" t="s">
        <v>739</v>
      </c>
      <c r="R10" s="866" t="s">
        <v>739</v>
      </c>
      <c r="S10" s="866" t="s">
        <v>739</v>
      </c>
      <c r="T10" s="866" t="s">
        <v>739</v>
      </c>
      <c r="U10" s="866" t="s">
        <v>739</v>
      </c>
      <c r="V10" s="866" t="s">
        <v>739</v>
      </c>
      <c r="W10" s="867"/>
      <c r="X10" s="2148"/>
      <c r="Y10" s="866" t="s">
        <v>739</v>
      </c>
      <c r="Z10" s="866" t="s">
        <v>739</v>
      </c>
      <c r="AA10" s="866" t="s">
        <v>739</v>
      </c>
      <c r="AB10" s="866" t="s">
        <v>739</v>
      </c>
      <c r="AC10" s="868" t="s">
        <v>739</v>
      </c>
      <c r="AD10" s="657"/>
      <c r="AE10" s="872"/>
      <c r="AF10" s="861"/>
      <c r="AH10" s="650"/>
      <c r="AI10" s="2150" t="str">
        <f>IF(N137&lt;&gt;0,(IF((O137&lt;=10)=TRUE,"",Messages!B45)),"")</f>
        <v/>
      </c>
      <c r="AJ10" s="2150"/>
      <c r="AK10" s="2150"/>
      <c r="AL10" s="2150"/>
      <c r="AM10" s="2150"/>
      <c r="AN10" s="849"/>
    </row>
    <row r="11" spans="1:46" ht="15.75" thickBot="1" x14ac:dyDescent="0.3">
      <c r="B11" s="860"/>
      <c r="C11" s="862"/>
      <c r="D11" s="601"/>
      <c r="E11" s="869"/>
      <c r="F11" s="869"/>
      <c r="G11" s="869"/>
      <c r="H11" s="869"/>
      <c r="I11" s="2145"/>
      <c r="J11" s="2145"/>
      <c r="K11" s="873"/>
      <c r="L11" s="2147"/>
      <c r="M11" s="874">
        <f t="shared" ref="M11:V11" si="0">ROUND((M9-M120),2)</f>
        <v>0</v>
      </c>
      <c r="N11" s="874">
        <f t="shared" si="0"/>
        <v>0</v>
      </c>
      <c r="O11" s="874">
        <f t="shared" si="0"/>
        <v>0</v>
      </c>
      <c r="P11" s="874">
        <f t="shared" si="0"/>
        <v>0</v>
      </c>
      <c r="Q11" s="874">
        <f t="shared" si="0"/>
        <v>0</v>
      </c>
      <c r="R11" s="874">
        <f t="shared" si="0"/>
        <v>0</v>
      </c>
      <c r="S11" s="874">
        <f t="shared" si="0"/>
        <v>0</v>
      </c>
      <c r="T11" s="874">
        <f t="shared" si="0"/>
        <v>0</v>
      </c>
      <c r="U11" s="874">
        <f t="shared" si="0"/>
        <v>0</v>
      </c>
      <c r="V11" s="874">
        <f t="shared" si="0"/>
        <v>0</v>
      </c>
      <c r="W11" s="875" t="e">
        <f>ROUND((W9-#REF!),0)</f>
        <v>#REF!</v>
      </c>
      <c r="X11" s="2149"/>
      <c r="Y11" s="874">
        <f>ROUND((Y9-Y120),2)</f>
        <v>0</v>
      </c>
      <c r="Z11" s="874">
        <f>ROUND((Z9-Z120),2)</f>
        <v>0</v>
      </c>
      <c r="AA11" s="874">
        <f>ROUND((AA9-AA120),2)</f>
        <v>0</v>
      </c>
      <c r="AB11" s="874">
        <f>ROUND((AB9-AB120),2)</f>
        <v>0</v>
      </c>
      <c r="AC11" s="876">
        <f>ROUND((AC9-AC120),2)</f>
        <v>0</v>
      </c>
      <c r="AD11" s="657"/>
      <c r="AE11" s="872"/>
      <c r="AF11" s="861"/>
      <c r="AH11" s="650"/>
      <c r="AI11" s="2150"/>
      <c r="AJ11" s="2150"/>
      <c r="AK11" s="2150"/>
      <c r="AL11" s="2150"/>
      <c r="AM11" s="2150"/>
      <c r="AN11" s="651"/>
    </row>
    <row r="12" spans="1:46" ht="15.75" thickBot="1" x14ac:dyDescent="0.3">
      <c r="B12" s="860"/>
      <c r="C12" s="862"/>
      <c r="D12" s="601"/>
      <c r="E12" s="869"/>
      <c r="F12" s="869"/>
      <c r="G12" s="869"/>
      <c r="H12" s="869"/>
      <c r="I12" s="877"/>
      <c r="J12" s="877"/>
      <c r="K12" s="878"/>
      <c r="L12" s="879"/>
      <c r="M12" s="604" t="str">
        <f>IF(AND(M9&lt;&gt;0),((IF(M11&lt;0,Messages!$B36,(IF(M11&gt;0,Messages!$B37,Messages!$B38))))),"")</f>
        <v/>
      </c>
      <c r="N12" s="604" t="str">
        <f>IF(AND(N9&lt;&gt;0),((IF(N11&lt;0,Messages!$B36,(IF(N11&gt;0,Messages!$B37,Messages!$B38))))),"")</f>
        <v/>
      </c>
      <c r="O12" s="604" t="str">
        <f>IF(AND(O9&lt;&gt;0),((IF(O11&lt;0,Messages!$B36,(IF(O11&gt;0,Messages!$B37,Messages!$B38))))),"")</f>
        <v/>
      </c>
      <c r="P12" s="604" t="str">
        <f>IF(AND(P9&lt;&gt;0),((IF(P11&lt;0,Messages!$B36,(IF(P11&gt;0,Messages!$B37,Messages!$B38))))),"")</f>
        <v/>
      </c>
      <c r="Q12" s="604" t="str">
        <f>IF(AND(Q9&lt;&gt;0),((IF(Q11&lt;0,Messages!$B36,(IF(Q11&gt;0,Messages!$B37,Messages!$B38))))),"")</f>
        <v/>
      </c>
      <c r="R12" s="604" t="str">
        <f>IF(AND(R9&lt;&gt;0),((IF(R11&lt;0,Messages!$B36,(IF(R11&gt;0,Messages!$B37,Messages!$B38))))),"")</f>
        <v/>
      </c>
      <c r="S12" s="604" t="str">
        <f>IF(AND(S9&lt;&gt;0),((IF(S11&lt;0,Messages!$B36,(IF(S11&gt;0,Messages!$B37,Messages!$B38))))),"")</f>
        <v/>
      </c>
      <c r="T12" s="604" t="str">
        <f>IF(AND(T9&lt;&gt;0),((IF(T11&lt;0,Messages!$B36,(IF(T11&gt;0,Messages!$B37,Messages!$B38))))),"")</f>
        <v/>
      </c>
      <c r="U12" s="604" t="str">
        <f>IF(AND(U9&lt;&gt;0),((IF(U11&lt;0,Messages!$B36,(IF(U11&gt;0,Messages!$B37,Messages!$B38))))),"")</f>
        <v/>
      </c>
      <c r="V12" s="604" t="str">
        <f>IF(AND(V9&lt;&gt;0),((IF(V11&lt;0,Messages!$B36,(IF(V11&gt;0,Messages!$B37,Messages!$B38))))),"")</f>
        <v/>
      </c>
      <c r="W12" s="875"/>
      <c r="X12" s="604"/>
      <c r="Y12" s="604" t="str">
        <f>IF(AND(Y9&lt;&gt;0),((IF(Y11&lt;0,Messages!$B36,(IF(Y11&gt;0,Messages!$B37,Messages!$B38))))),"")</f>
        <v/>
      </c>
      <c r="Z12" s="604" t="str">
        <f>IF(AND(Z9&lt;&gt;0),((IF(Z11&lt;0,Messages!$B36,(IF(Z11&gt;0,Messages!$B37,Messages!$B38))))),"")</f>
        <v/>
      </c>
      <c r="AA12" s="604" t="str">
        <f>IF(AND(AA9&lt;&gt;0),((IF(AA11&lt;0,Messages!$B36,(IF(AA11&gt;0,Messages!$B37,Messages!$B38))))),"")</f>
        <v/>
      </c>
      <c r="AB12" s="604" t="str">
        <f>IF(AND(AB9&lt;&gt;0),((IF(AB11&lt;0,Messages!$B36,(IF(AB11&gt;0,Messages!$B37,Messages!$B38))))),"")</f>
        <v/>
      </c>
      <c r="AC12" s="604" t="str">
        <f>IF(AND(AC9&lt;&gt;0),((IF(AC11&lt;0,Messages!$B36,(IF(AC11&gt;0,Messages!$B37,Messages!$B38))))),"")</f>
        <v/>
      </c>
      <c r="AD12" s="604" t="str">
        <f>IF(AND(AD9&lt;&gt;0,AD11&lt;&gt;0),((IF(AD11&lt;0,"Source &lt; Uses",(IF(AD11&gt;0,"Source &gt; Uses","Source = Uses"))))),"")</f>
        <v/>
      </c>
      <c r="AE12" s="657"/>
      <c r="AF12" s="861"/>
      <c r="AH12" s="660"/>
      <c r="AI12" s="683"/>
      <c r="AJ12" s="683"/>
      <c r="AK12" s="683"/>
      <c r="AL12" s="683"/>
      <c r="AM12" s="683"/>
      <c r="AN12" s="684"/>
    </row>
    <row r="13" spans="1:46" ht="15.75" thickBot="1" x14ac:dyDescent="0.3">
      <c r="B13" s="860"/>
      <c r="C13" s="880" t="s">
        <v>133</v>
      </c>
      <c r="D13" s="880"/>
      <c r="E13" s="880"/>
      <c r="F13" s="880"/>
      <c r="G13" s="880"/>
      <c r="H13" s="881"/>
      <c r="I13" s="881"/>
      <c r="J13" s="881"/>
      <c r="K13" s="882"/>
      <c r="L13" s="881"/>
      <c r="M13" s="657"/>
      <c r="N13" s="657"/>
      <c r="O13" s="657"/>
      <c r="P13" s="657"/>
      <c r="Q13" s="657"/>
      <c r="R13" s="657"/>
      <c r="S13" s="657"/>
      <c r="T13" s="657"/>
      <c r="U13" s="657"/>
      <c r="V13" s="657"/>
      <c r="W13" s="875"/>
      <c r="X13" s="657"/>
      <c r="Y13" s="657"/>
      <c r="Z13" s="657"/>
      <c r="AA13" s="657"/>
      <c r="AB13" s="657"/>
      <c r="AC13" s="657"/>
      <c r="AD13" s="657"/>
      <c r="AE13" s="657"/>
      <c r="AF13" s="861"/>
    </row>
    <row r="14" spans="1:46" x14ac:dyDescent="0.25">
      <c r="B14" s="860"/>
      <c r="C14" s="862"/>
      <c r="D14" s="883" t="s">
        <v>134</v>
      </c>
      <c r="E14" s="884"/>
      <c r="F14" s="884"/>
      <c r="G14" s="884"/>
      <c r="H14" s="884"/>
      <c r="I14" s="885" t="str">
        <f t="shared" ref="I14:I20" si="1">IFERROR(J14/J$120," ")</f>
        <v xml:space="preserve"> </v>
      </c>
      <c r="J14" s="538"/>
      <c r="K14" s="886"/>
      <c r="L14" s="887">
        <f t="shared" ref="L14:L19" si="2">SUM(M14:V14)</f>
        <v>0</v>
      </c>
      <c r="M14" s="398"/>
      <c r="N14" s="397"/>
      <c r="O14" s="397"/>
      <c r="P14" s="397"/>
      <c r="Q14" s="89"/>
      <c r="R14" s="89"/>
      <c r="S14" s="89"/>
      <c r="T14" s="89"/>
      <c r="U14" s="89"/>
      <c r="V14" s="89"/>
      <c r="W14" s="888"/>
      <c r="X14" s="889">
        <f t="shared" ref="X14:X19" si="3">SUM(Y14:AC14)</f>
        <v>0</v>
      </c>
      <c r="Y14" s="88"/>
      <c r="Z14" s="89"/>
      <c r="AA14" s="89"/>
      <c r="AB14" s="89"/>
      <c r="AC14" s="528"/>
      <c r="AD14" s="657"/>
      <c r="AE14" s="380"/>
      <c r="AF14" s="861"/>
    </row>
    <row r="15" spans="1:46" x14ac:dyDescent="0.25">
      <c r="B15" s="860"/>
      <c r="C15" s="862"/>
      <c r="D15" s="890" t="s">
        <v>135</v>
      </c>
      <c r="E15" s="862"/>
      <c r="F15" s="862"/>
      <c r="G15" s="862"/>
      <c r="H15" s="862"/>
      <c r="I15" s="891" t="str">
        <f t="shared" si="1"/>
        <v xml:space="preserve"> </v>
      </c>
      <c r="J15" s="90"/>
      <c r="K15" s="892"/>
      <c r="L15" s="893">
        <f t="shared" si="2"/>
        <v>0</v>
      </c>
      <c r="M15" s="90"/>
      <c r="N15" s="91"/>
      <c r="O15" s="91"/>
      <c r="P15" s="91"/>
      <c r="Q15" s="91"/>
      <c r="R15" s="91"/>
      <c r="S15" s="91"/>
      <c r="T15" s="91"/>
      <c r="U15" s="91"/>
      <c r="V15" s="91"/>
      <c r="W15" s="894"/>
      <c r="X15" s="895">
        <f t="shared" si="3"/>
        <v>0</v>
      </c>
      <c r="Y15" s="90"/>
      <c r="Z15" s="91"/>
      <c r="AA15" s="91"/>
      <c r="AB15" s="91"/>
      <c r="AC15" s="529"/>
      <c r="AD15" s="657"/>
      <c r="AE15" s="381"/>
      <c r="AF15" s="861"/>
    </row>
    <row r="16" spans="1:46" x14ac:dyDescent="0.25">
      <c r="B16" s="860"/>
      <c r="C16" s="862"/>
      <c r="D16" s="896" t="s">
        <v>136</v>
      </c>
      <c r="E16" s="897"/>
      <c r="F16" s="897"/>
      <c r="G16" s="897"/>
      <c r="H16" s="897"/>
      <c r="I16" s="891" t="str">
        <f t="shared" si="1"/>
        <v xml:space="preserve"> </v>
      </c>
      <c r="J16" s="90"/>
      <c r="K16" s="892"/>
      <c r="L16" s="893">
        <f>SUM(M16:V16)</f>
        <v>0</v>
      </c>
      <c r="M16" s="90"/>
      <c r="N16" s="91"/>
      <c r="O16" s="91"/>
      <c r="P16" s="91"/>
      <c r="Q16" s="91"/>
      <c r="R16" s="91"/>
      <c r="S16" s="91"/>
      <c r="T16" s="91"/>
      <c r="U16" s="91"/>
      <c r="V16" s="91"/>
      <c r="W16" s="894"/>
      <c r="X16" s="895">
        <f t="shared" si="3"/>
        <v>0</v>
      </c>
      <c r="Y16" s="90"/>
      <c r="Z16" s="91"/>
      <c r="AA16" s="91"/>
      <c r="AB16" s="91"/>
      <c r="AC16" s="529"/>
      <c r="AD16" s="657"/>
      <c r="AE16" s="381"/>
      <c r="AF16" s="861"/>
    </row>
    <row r="17" spans="2:32" x14ac:dyDescent="0.25">
      <c r="B17" s="860"/>
      <c r="C17" s="862"/>
      <c r="D17" s="896" t="s">
        <v>137</v>
      </c>
      <c r="E17" s="897"/>
      <c r="F17" s="897"/>
      <c r="G17" s="897"/>
      <c r="H17" s="897"/>
      <c r="I17" s="891" t="str">
        <f t="shared" si="1"/>
        <v xml:space="preserve"> </v>
      </c>
      <c r="J17" s="90"/>
      <c r="K17" s="892"/>
      <c r="L17" s="893">
        <f t="shared" si="2"/>
        <v>0</v>
      </c>
      <c r="M17" s="90"/>
      <c r="N17" s="91"/>
      <c r="O17" s="91"/>
      <c r="P17" s="91"/>
      <c r="Q17" s="91"/>
      <c r="R17" s="91"/>
      <c r="S17" s="91"/>
      <c r="T17" s="91"/>
      <c r="U17" s="91"/>
      <c r="V17" s="91"/>
      <c r="W17" s="894"/>
      <c r="X17" s="895">
        <f t="shared" si="3"/>
        <v>0</v>
      </c>
      <c r="Y17" s="90"/>
      <c r="Z17" s="91"/>
      <c r="AA17" s="91"/>
      <c r="AB17" s="91"/>
      <c r="AC17" s="529"/>
      <c r="AD17" s="657"/>
      <c r="AE17" s="381"/>
      <c r="AF17" s="861"/>
    </row>
    <row r="18" spans="2:32" x14ac:dyDescent="0.25">
      <c r="B18" s="860"/>
      <c r="C18" s="862"/>
      <c r="D18" s="898" t="s">
        <v>138</v>
      </c>
      <c r="E18" s="899"/>
      <c r="F18" s="899"/>
      <c r="G18" s="899"/>
      <c r="H18" s="899"/>
      <c r="I18" s="891" t="str">
        <f t="shared" si="1"/>
        <v xml:space="preserve"> </v>
      </c>
      <c r="J18" s="90"/>
      <c r="K18" s="892"/>
      <c r="L18" s="893">
        <f t="shared" si="2"/>
        <v>0</v>
      </c>
      <c r="M18" s="90"/>
      <c r="N18" s="91"/>
      <c r="O18" s="91"/>
      <c r="P18" s="91"/>
      <c r="Q18" s="91"/>
      <c r="R18" s="91"/>
      <c r="S18" s="91"/>
      <c r="T18" s="91"/>
      <c r="U18" s="91"/>
      <c r="V18" s="91"/>
      <c r="W18" s="894"/>
      <c r="X18" s="895">
        <f t="shared" si="3"/>
        <v>0</v>
      </c>
      <c r="Y18" s="90"/>
      <c r="Z18" s="91"/>
      <c r="AA18" s="91"/>
      <c r="AB18" s="91"/>
      <c r="AC18" s="529"/>
      <c r="AD18" s="657"/>
      <c r="AE18" s="381"/>
      <c r="AF18" s="861"/>
    </row>
    <row r="19" spans="2:32" ht="15.75" thickBot="1" x14ac:dyDescent="0.3">
      <c r="B19" s="860"/>
      <c r="C19" s="862"/>
      <c r="D19" s="898" t="s">
        <v>371</v>
      </c>
      <c r="E19" s="2135"/>
      <c r="F19" s="2136"/>
      <c r="G19" s="2137"/>
      <c r="H19" s="900"/>
      <c r="I19" s="901" t="str">
        <f t="shared" si="1"/>
        <v xml:space="preserve"> </v>
      </c>
      <c r="J19" s="98"/>
      <c r="K19" s="902"/>
      <c r="L19" s="903">
        <f t="shared" si="2"/>
        <v>0</v>
      </c>
      <c r="M19" s="92"/>
      <c r="N19" s="93"/>
      <c r="O19" s="93"/>
      <c r="P19" s="93"/>
      <c r="Q19" s="93"/>
      <c r="R19" s="93"/>
      <c r="S19" s="93"/>
      <c r="T19" s="93"/>
      <c r="U19" s="93"/>
      <c r="V19" s="93"/>
      <c r="W19" s="894"/>
      <c r="X19" s="904">
        <f t="shared" si="3"/>
        <v>0</v>
      </c>
      <c r="Y19" s="92"/>
      <c r="Z19" s="93"/>
      <c r="AA19" s="93"/>
      <c r="AB19" s="93"/>
      <c r="AC19" s="530"/>
      <c r="AD19" s="657"/>
      <c r="AE19" s="382"/>
      <c r="AF19" s="861"/>
    </row>
    <row r="20" spans="2:32" ht="15.75" thickBot="1" x14ac:dyDescent="0.3">
      <c r="B20" s="860"/>
      <c r="C20" s="862"/>
      <c r="D20" s="897"/>
      <c r="E20" s="897"/>
      <c r="F20" s="897"/>
      <c r="G20" s="896" t="s">
        <v>139</v>
      </c>
      <c r="H20" s="896"/>
      <c r="I20" s="905" t="str">
        <f t="shared" si="1"/>
        <v xml:space="preserve"> </v>
      </c>
      <c r="J20" s="906">
        <f t="shared" ref="J20:V20" si="4">SUM(J14:J19)</f>
        <v>0</v>
      </c>
      <c r="K20" s="907"/>
      <c r="L20" s="908">
        <f t="shared" si="4"/>
        <v>0</v>
      </c>
      <c r="M20" s="909">
        <f t="shared" si="4"/>
        <v>0</v>
      </c>
      <c r="N20" s="910">
        <f t="shared" si="4"/>
        <v>0</v>
      </c>
      <c r="O20" s="910">
        <f t="shared" si="4"/>
        <v>0</v>
      </c>
      <c r="P20" s="910">
        <f t="shared" si="4"/>
        <v>0</v>
      </c>
      <c r="Q20" s="910">
        <f t="shared" ref="Q20:T20" si="5">SUM(Q14:Q19)</f>
        <v>0</v>
      </c>
      <c r="R20" s="910">
        <f t="shared" si="5"/>
        <v>0</v>
      </c>
      <c r="S20" s="910">
        <f t="shared" si="5"/>
        <v>0</v>
      </c>
      <c r="T20" s="910">
        <f t="shared" si="5"/>
        <v>0</v>
      </c>
      <c r="U20" s="910">
        <f t="shared" si="4"/>
        <v>0</v>
      </c>
      <c r="V20" s="910">
        <f t="shared" si="4"/>
        <v>0</v>
      </c>
      <c r="W20" s="911"/>
      <c r="X20" s="912">
        <f t="shared" ref="X20:AC20" si="6">SUM(X14:X19)</f>
        <v>0</v>
      </c>
      <c r="Y20" s="909">
        <f t="shared" si="6"/>
        <v>0</v>
      </c>
      <c r="Z20" s="910">
        <f t="shared" si="6"/>
        <v>0</v>
      </c>
      <c r="AA20" s="910">
        <f t="shared" si="6"/>
        <v>0</v>
      </c>
      <c r="AB20" s="910">
        <f t="shared" si="6"/>
        <v>0</v>
      </c>
      <c r="AC20" s="913">
        <f t="shared" si="6"/>
        <v>0</v>
      </c>
      <c r="AD20" s="657"/>
      <c r="AE20" s="657"/>
      <c r="AF20" s="861"/>
    </row>
    <row r="21" spans="2:32" ht="3.75" customHeight="1" x14ac:dyDescent="0.25">
      <c r="B21" s="860"/>
      <c r="C21" s="897"/>
      <c r="D21" s="897"/>
      <c r="E21" s="897"/>
      <c r="F21" s="897"/>
      <c r="G21" s="897"/>
      <c r="H21" s="897"/>
      <c r="I21" s="601"/>
      <c r="J21" s="914"/>
      <c r="K21" s="915"/>
      <c r="L21" s="916"/>
      <c r="M21" s="917"/>
      <c r="N21" s="917"/>
      <c r="O21" s="917"/>
      <c r="P21" s="917"/>
      <c r="Q21" s="916"/>
      <c r="R21" s="916"/>
      <c r="S21" s="916"/>
      <c r="T21" s="916"/>
      <c r="U21" s="916"/>
      <c r="V21" s="917"/>
      <c r="W21" s="894"/>
      <c r="X21" s="917"/>
      <c r="Y21" s="917"/>
      <c r="Z21" s="917"/>
      <c r="AA21" s="917"/>
      <c r="AB21" s="917"/>
      <c r="AC21" s="917"/>
      <c r="AD21" s="657"/>
      <c r="AE21" s="657"/>
      <c r="AF21" s="861"/>
    </row>
    <row r="22" spans="2:32" ht="15.75" thickBot="1" x14ac:dyDescent="0.3">
      <c r="B22" s="860"/>
      <c r="C22" s="880" t="s">
        <v>140</v>
      </c>
      <c r="D22" s="880"/>
      <c r="E22" s="880"/>
      <c r="F22" s="880"/>
      <c r="G22" s="880"/>
      <c r="H22" s="881"/>
      <c r="I22" s="881"/>
      <c r="J22" s="918"/>
      <c r="K22" s="919"/>
      <c r="L22" s="920"/>
      <c r="M22" s="921"/>
      <c r="N22" s="921"/>
      <c r="O22" s="921"/>
      <c r="P22" s="921"/>
      <c r="Q22" s="922"/>
      <c r="R22" s="922"/>
      <c r="S22" s="922"/>
      <c r="T22" s="922"/>
      <c r="U22" s="922"/>
      <c r="V22" s="921"/>
      <c r="W22" s="923"/>
      <c r="X22" s="916"/>
      <c r="Y22" s="924"/>
      <c r="Z22" s="924"/>
      <c r="AA22" s="924"/>
      <c r="AB22" s="924"/>
      <c r="AC22" s="924"/>
      <c r="AD22" s="657"/>
      <c r="AE22" s="657"/>
      <c r="AF22" s="861"/>
    </row>
    <row r="23" spans="2:32" x14ac:dyDescent="0.25">
      <c r="B23" s="860"/>
      <c r="C23" s="862"/>
      <c r="D23" s="925" t="s">
        <v>141</v>
      </c>
      <c r="E23" s="926"/>
      <c r="F23" s="926"/>
      <c r="G23" s="926"/>
      <c r="H23" s="926"/>
      <c r="I23" s="885" t="str">
        <f t="shared" ref="I23:I39" si="7">IFERROR(J23/J$120," ")</f>
        <v xml:space="preserve"> </v>
      </c>
      <c r="J23" s="538"/>
      <c r="K23" s="886"/>
      <c r="L23" s="927">
        <f t="shared" ref="L23:L38" si="8">SUM(M23:V23)</f>
        <v>0</v>
      </c>
      <c r="M23" s="398"/>
      <c r="N23" s="399"/>
      <c r="O23" s="399"/>
      <c r="P23" s="399"/>
      <c r="Q23" s="96"/>
      <c r="R23" s="96"/>
      <c r="S23" s="96"/>
      <c r="T23" s="96"/>
      <c r="U23" s="96"/>
      <c r="V23" s="399"/>
      <c r="W23" s="888"/>
      <c r="X23" s="928">
        <f t="shared" ref="X23:X38" si="9">SUM(Y23:AC23)</f>
        <v>0</v>
      </c>
      <c r="Y23" s="398"/>
      <c r="Z23" s="96"/>
      <c r="AA23" s="96"/>
      <c r="AB23" s="96"/>
      <c r="AC23" s="531"/>
      <c r="AD23" s="657"/>
      <c r="AE23" s="380"/>
      <c r="AF23" s="861"/>
    </row>
    <row r="24" spans="2:32" x14ac:dyDescent="0.25">
      <c r="B24" s="860"/>
      <c r="C24" s="862"/>
      <c r="D24" s="896" t="s">
        <v>142</v>
      </c>
      <c r="E24" s="897"/>
      <c r="F24" s="897"/>
      <c r="G24" s="897"/>
      <c r="H24" s="897"/>
      <c r="I24" s="891" t="str">
        <f t="shared" si="7"/>
        <v xml:space="preserve"> </v>
      </c>
      <c r="J24" s="90"/>
      <c r="K24" s="892"/>
      <c r="L24" s="893">
        <f t="shared" si="8"/>
        <v>0</v>
      </c>
      <c r="M24" s="90"/>
      <c r="N24" s="97"/>
      <c r="O24" s="97"/>
      <c r="P24" s="97"/>
      <c r="Q24" s="97"/>
      <c r="R24" s="97"/>
      <c r="S24" s="97"/>
      <c r="T24" s="97"/>
      <c r="U24" s="97"/>
      <c r="V24" s="97"/>
      <c r="W24" s="894"/>
      <c r="X24" s="929">
        <f t="shared" si="9"/>
        <v>0</v>
      </c>
      <c r="Y24" s="90"/>
      <c r="Z24" s="97"/>
      <c r="AA24" s="97"/>
      <c r="AB24" s="97"/>
      <c r="AC24" s="94"/>
      <c r="AD24" s="657"/>
      <c r="AE24" s="381"/>
      <c r="AF24" s="861"/>
    </row>
    <row r="25" spans="2:32" x14ac:dyDescent="0.25">
      <c r="B25" s="860"/>
      <c r="C25" s="862"/>
      <c r="D25" s="896" t="s">
        <v>143</v>
      </c>
      <c r="E25" s="897"/>
      <c r="F25" s="897"/>
      <c r="G25" s="897"/>
      <c r="H25" s="897"/>
      <c r="I25" s="891" t="str">
        <f t="shared" si="7"/>
        <v xml:space="preserve"> </v>
      </c>
      <c r="J25" s="90"/>
      <c r="K25" s="892"/>
      <c r="L25" s="893">
        <f t="shared" si="8"/>
        <v>0</v>
      </c>
      <c r="M25" s="90"/>
      <c r="N25" s="97"/>
      <c r="O25" s="97"/>
      <c r="P25" s="97"/>
      <c r="Q25" s="97"/>
      <c r="R25" s="97"/>
      <c r="S25" s="97"/>
      <c r="T25" s="97"/>
      <c r="U25" s="97"/>
      <c r="V25" s="97"/>
      <c r="W25" s="894"/>
      <c r="X25" s="929">
        <f t="shared" si="9"/>
        <v>0</v>
      </c>
      <c r="Y25" s="90"/>
      <c r="Z25" s="97"/>
      <c r="AA25" s="97"/>
      <c r="AB25" s="97"/>
      <c r="AC25" s="94"/>
      <c r="AD25" s="657"/>
      <c r="AE25" s="381"/>
      <c r="AF25" s="861"/>
    </row>
    <row r="26" spans="2:32" x14ac:dyDescent="0.25">
      <c r="B26" s="860"/>
      <c r="C26" s="862"/>
      <c r="D26" s="896" t="s">
        <v>144</v>
      </c>
      <c r="E26" s="897"/>
      <c r="F26" s="897"/>
      <c r="G26" s="897"/>
      <c r="H26" s="897"/>
      <c r="I26" s="891" t="str">
        <f t="shared" si="7"/>
        <v xml:space="preserve"> </v>
      </c>
      <c r="J26" s="90"/>
      <c r="K26" s="892"/>
      <c r="L26" s="893">
        <f t="shared" si="8"/>
        <v>0</v>
      </c>
      <c r="M26" s="90"/>
      <c r="N26" s="97"/>
      <c r="O26" s="97"/>
      <c r="P26" s="97"/>
      <c r="Q26" s="97"/>
      <c r="R26" s="97"/>
      <c r="S26" s="97"/>
      <c r="T26" s="97"/>
      <c r="U26" s="97"/>
      <c r="V26" s="97"/>
      <c r="W26" s="894"/>
      <c r="X26" s="929">
        <f t="shared" si="9"/>
        <v>0</v>
      </c>
      <c r="Y26" s="90"/>
      <c r="Z26" s="97"/>
      <c r="AA26" s="97"/>
      <c r="AB26" s="97"/>
      <c r="AC26" s="94"/>
      <c r="AD26" s="657"/>
      <c r="AE26" s="381"/>
      <c r="AF26" s="861"/>
    </row>
    <row r="27" spans="2:32" x14ac:dyDescent="0.25">
      <c r="B27" s="860"/>
      <c r="C27" s="862"/>
      <c r="D27" s="896" t="s">
        <v>145</v>
      </c>
      <c r="E27" s="897"/>
      <c r="F27" s="897"/>
      <c r="G27" s="897"/>
      <c r="H27" s="897"/>
      <c r="I27" s="891" t="str">
        <f t="shared" si="7"/>
        <v xml:space="preserve"> </v>
      </c>
      <c r="J27" s="90"/>
      <c r="K27" s="892"/>
      <c r="L27" s="893">
        <f t="shared" si="8"/>
        <v>0</v>
      </c>
      <c r="M27" s="90"/>
      <c r="N27" s="97"/>
      <c r="O27" s="97"/>
      <c r="P27" s="97"/>
      <c r="Q27" s="97"/>
      <c r="R27" s="97"/>
      <c r="S27" s="97"/>
      <c r="T27" s="97"/>
      <c r="U27" s="97"/>
      <c r="V27" s="97"/>
      <c r="W27" s="894"/>
      <c r="X27" s="929">
        <f t="shared" si="9"/>
        <v>0</v>
      </c>
      <c r="Y27" s="90"/>
      <c r="Z27" s="97"/>
      <c r="AA27" s="97"/>
      <c r="AB27" s="97"/>
      <c r="AC27" s="94"/>
      <c r="AD27" s="657"/>
      <c r="AE27" s="381"/>
      <c r="AF27" s="861"/>
    </row>
    <row r="28" spans="2:32" x14ac:dyDescent="0.25">
      <c r="B28" s="860"/>
      <c r="C28" s="862"/>
      <c r="D28" s="896" t="s">
        <v>438</v>
      </c>
      <c r="E28" s="897"/>
      <c r="F28" s="897"/>
      <c r="G28" s="930">
        <f>IFERROR(J28/(J24+J26+J27+J36),)</f>
        <v>0</v>
      </c>
      <c r="H28" s="931"/>
      <c r="I28" s="891" t="str">
        <f t="shared" si="7"/>
        <v xml:space="preserve"> </v>
      </c>
      <c r="J28" s="90"/>
      <c r="K28" s="892"/>
      <c r="L28" s="893">
        <f t="shared" si="8"/>
        <v>0</v>
      </c>
      <c r="M28" s="90"/>
      <c r="N28" s="97"/>
      <c r="O28" s="97"/>
      <c r="P28" s="97"/>
      <c r="Q28" s="97"/>
      <c r="R28" s="97"/>
      <c r="S28" s="97"/>
      <c r="T28" s="97"/>
      <c r="U28" s="97"/>
      <c r="V28" s="97"/>
      <c r="W28" s="894"/>
      <c r="X28" s="929">
        <f t="shared" si="9"/>
        <v>0</v>
      </c>
      <c r="Y28" s="90"/>
      <c r="Z28" s="97"/>
      <c r="AA28" s="97"/>
      <c r="AB28" s="97"/>
      <c r="AC28" s="94"/>
      <c r="AD28" s="657"/>
      <c r="AE28" s="381"/>
      <c r="AF28" s="861"/>
    </row>
    <row r="29" spans="2:32" x14ac:dyDescent="0.25">
      <c r="B29" s="860"/>
      <c r="C29" s="862"/>
      <c r="D29" s="896" t="s">
        <v>147</v>
      </c>
      <c r="E29" s="897"/>
      <c r="F29" s="897"/>
      <c r="G29" s="930">
        <f>IFERROR(J29/(J25+J26+J27+J36),)</f>
        <v>0</v>
      </c>
      <c r="H29" s="931"/>
      <c r="I29" s="891" t="str">
        <f t="shared" si="7"/>
        <v xml:space="preserve"> </v>
      </c>
      <c r="J29" s="90"/>
      <c r="K29" s="892"/>
      <c r="L29" s="893">
        <f t="shared" si="8"/>
        <v>0</v>
      </c>
      <c r="M29" s="90"/>
      <c r="N29" s="97"/>
      <c r="O29" s="97"/>
      <c r="P29" s="97"/>
      <c r="Q29" s="97"/>
      <c r="R29" s="97"/>
      <c r="S29" s="97"/>
      <c r="T29" s="97"/>
      <c r="U29" s="97"/>
      <c r="V29" s="97"/>
      <c r="W29" s="894"/>
      <c r="X29" s="929">
        <f t="shared" si="9"/>
        <v>0</v>
      </c>
      <c r="Y29" s="90"/>
      <c r="Z29" s="97"/>
      <c r="AA29" s="97"/>
      <c r="AB29" s="97"/>
      <c r="AC29" s="94"/>
      <c r="AD29" s="657"/>
      <c r="AE29" s="381"/>
      <c r="AF29" s="861"/>
    </row>
    <row r="30" spans="2:32" x14ac:dyDescent="0.25">
      <c r="B30" s="860"/>
      <c r="C30" s="862"/>
      <c r="D30" s="896" t="s">
        <v>148</v>
      </c>
      <c r="E30" s="897"/>
      <c r="F30" s="897"/>
      <c r="G30" s="896"/>
      <c r="H30" s="897"/>
      <c r="I30" s="891" t="str">
        <f t="shared" si="7"/>
        <v xml:space="preserve"> </v>
      </c>
      <c r="J30" s="90"/>
      <c r="K30" s="892"/>
      <c r="L30" s="893">
        <f t="shared" si="8"/>
        <v>0</v>
      </c>
      <c r="M30" s="90"/>
      <c r="N30" s="97"/>
      <c r="O30" s="97"/>
      <c r="P30" s="97"/>
      <c r="Q30" s="97"/>
      <c r="R30" s="97"/>
      <c r="S30" s="97"/>
      <c r="T30" s="97"/>
      <c r="U30" s="97"/>
      <c r="V30" s="97"/>
      <c r="W30" s="894"/>
      <c r="X30" s="929">
        <f t="shared" si="9"/>
        <v>0</v>
      </c>
      <c r="Y30" s="90"/>
      <c r="Z30" s="97"/>
      <c r="AA30" s="97"/>
      <c r="AB30" s="97"/>
      <c r="AC30" s="94"/>
      <c r="AD30" s="657"/>
      <c r="AE30" s="381"/>
      <c r="AF30" s="861"/>
    </row>
    <row r="31" spans="2:32" x14ac:dyDescent="0.25">
      <c r="B31" s="860"/>
      <c r="C31" s="862"/>
      <c r="D31" s="896" t="s">
        <v>149</v>
      </c>
      <c r="E31" s="897"/>
      <c r="F31" s="897"/>
      <c r="G31" s="896"/>
      <c r="H31" s="897"/>
      <c r="I31" s="891" t="str">
        <f t="shared" si="7"/>
        <v xml:space="preserve"> </v>
      </c>
      <c r="J31" s="90"/>
      <c r="K31" s="892"/>
      <c r="L31" s="893">
        <f t="shared" si="8"/>
        <v>0</v>
      </c>
      <c r="M31" s="90"/>
      <c r="N31" s="97"/>
      <c r="O31" s="97"/>
      <c r="P31" s="97"/>
      <c r="Q31" s="97"/>
      <c r="R31" s="97"/>
      <c r="S31" s="97"/>
      <c r="T31" s="97"/>
      <c r="U31" s="97"/>
      <c r="V31" s="97"/>
      <c r="W31" s="894"/>
      <c r="X31" s="929">
        <f t="shared" si="9"/>
        <v>0</v>
      </c>
      <c r="Y31" s="90"/>
      <c r="Z31" s="97"/>
      <c r="AA31" s="97"/>
      <c r="AB31" s="97"/>
      <c r="AC31" s="94"/>
      <c r="AD31" s="657"/>
      <c r="AE31" s="381"/>
      <c r="AF31" s="861"/>
    </row>
    <row r="32" spans="2:32" x14ac:dyDescent="0.25">
      <c r="B32" s="860"/>
      <c r="C32" s="862"/>
      <c r="D32" s="896" t="s">
        <v>150</v>
      </c>
      <c r="E32" s="897"/>
      <c r="F32" s="897"/>
      <c r="G32" s="896"/>
      <c r="H32" s="897"/>
      <c r="I32" s="891" t="str">
        <f t="shared" si="7"/>
        <v xml:space="preserve"> </v>
      </c>
      <c r="J32" s="90"/>
      <c r="K32" s="892"/>
      <c r="L32" s="893">
        <f t="shared" si="8"/>
        <v>0</v>
      </c>
      <c r="M32" s="90"/>
      <c r="N32" s="97"/>
      <c r="O32" s="97"/>
      <c r="P32" s="97"/>
      <c r="Q32" s="97"/>
      <c r="R32" s="97"/>
      <c r="S32" s="97"/>
      <c r="T32" s="97"/>
      <c r="U32" s="97"/>
      <c r="V32" s="97"/>
      <c r="W32" s="894"/>
      <c r="X32" s="929">
        <f t="shared" si="9"/>
        <v>0</v>
      </c>
      <c r="Y32" s="90"/>
      <c r="Z32" s="97"/>
      <c r="AA32" s="97"/>
      <c r="AB32" s="97"/>
      <c r="AC32" s="94"/>
      <c r="AD32" s="657"/>
      <c r="AE32" s="381"/>
      <c r="AF32" s="861"/>
    </row>
    <row r="33" spans="2:32" x14ac:dyDescent="0.25">
      <c r="B33" s="860"/>
      <c r="C33" s="862"/>
      <c r="D33" s="896" t="s">
        <v>151</v>
      </c>
      <c r="E33" s="897"/>
      <c r="F33" s="897"/>
      <c r="G33" s="896"/>
      <c r="H33" s="897"/>
      <c r="I33" s="891" t="str">
        <f t="shared" si="7"/>
        <v xml:space="preserve"> </v>
      </c>
      <c r="J33" s="90"/>
      <c r="K33" s="892"/>
      <c r="L33" s="893">
        <f t="shared" si="8"/>
        <v>0</v>
      </c>
      <c r="M33" s="90"/>
      <c r="N33" s="97"/>
      <c r="O33" s="97"/>
      <c r="P33" s="97"/>
      <c r="Q33" s="97"/>
      <c r="R33" s="97"/>
      <c r="S33" s="97"/>
      <c r="T33" s="97"/>
      <c r="U33" s="97"/>
      <c r="V33" s="97"/>
      <c r="W33" s="894"/>
      <c r="X33" s="929">
        <f t="shared" si="9"/>
        <v>0</v>
      </c>
      <c r="Y33" s="90"/>
      <c r="Z33" s="97"/>
      <c r="AA33" s="97"/>
      <c r="AB33" s="97"/>
      <c r="AC33" s="94"/>
      <c r="AD33" s="657"/>
      <c r="AE33" s="381"/>
      <c r="AF33" s="861"/>
    </row>
    <row r="34" spans="2:32" x14ac:dyDescent="0.25">
      <c r="B34" s="860"/>
      <c r="C34" s="862"/>
      <c r="D34" s="896" t="s">
        <v>152</v>
      </c>
      <c r="E34" s="897"/>
      <c r="F34" s="897"/>
      <c r="G34" s="896"/>
      <c r="H34" s="897"/>
      <c r="I34" s="891" t="str">
        <f t="shared" si="7"/>
        <v xml:space="preserve"> </v>
      </c>
      <c r="J34" s="90"/>
      <c r="K34" s="892"/>
      <c r="L34" s="893">
        <f t="shared" si="8"/>
        <v>0</v>
      </c>
      <c r="M34" s="90"/>
      <c r="N34" s="97"/>
      <c r="O34" s="97"/>
      <c r="P34" s="97"/>
      <c r="Q34" s="97"/>
      <c r="R34" s="97"/>
      <c r="S34" s="97"/>
      <c r="T34" s="97"/>
      <c r="U34" s="97"/>
      <c r="V34" s="97"/>
      <c r="W34" s="894"/>
      <c r="X34" s="929">
        <f t="shared" si="9"/>
        <v>0</v>
      </c>
      <c r="Y34" s="90"/>
      <c r="Z34" s="97"/>
      <c r="AA34" s="97"/>
      <c r="AB34" s="97"/>
      <c r="AC34" s="94"/>
      <c r="AD34" s="657"/>
      <c r="AE34" s="381"/>
      <c r="AF34" s="861"/>
    </row>
    <row r="35" spans="2:32" x14ac:dyDescent="0.25">
      <c r="B35" s="860"/>
      <c r="C35" s="862"/>
      <c r="D35" s="896" t="s">
        <v>153</v>
      </c>
      <c r="E35" s="897"/>
      <c r="F35" s="897"/>
      <c r="G35" s="896"/>
      <c r="H35" s="897"/>
      <c r="I35" s="891" t="str">
        <f t="shared" si="7"/>
        <v xml:space="preserve"> </v>
      </c>
      <c r="J35" s="90"/>
      <c r="K35" s="892"/>
      <c r="L35" s="893">
        <f t="shared" si="8"/>
        <v>0</v>
      </c>
      <c r="M35" s="400"/>
      <c r="N35" s="97"/>
      <c r="O35" s="97"/>
      <c r="P35" s="97"/>
      <c r="Q35" s="97"/>
      <c r="R35" s="97"/>
      <c r="S35" s="97"/>
      <c r="T35" s="97"/>
      <c r="U35" s="97"/>
      <c r="V35" s="97"/>
      <c r="W35" s="894"/>
      <c r="X35" s="929">
        <f t="shared" si="9"/>
        <v>0</v>
      </c>
      <c r="Y35" s="400"/>
      <c r="Z35" s="97"/>
      <c r="AA35" s="97"/>
      <c r="AB35" s="97"/>
      <c r="AC35" s="94"/>
      <c r="AD35" s="657"/>
      <c r="AE35" s="381"/>
      <c r="AF35" s="861"/>
    </row>
    <row r="36" spans="2:32" x14ac:dyDescent="0.25">
      <c r="B36" s="860"/>
      <c r="C36" s="862"/>
      <c r="D36" s="896" t="s">
        <v>154</v>
      </c>
      <c r="E36" s="897"/>
      <c r="F36" s="897"/>
      <c r="G36" s="896"/>
      <c r="H36" s="897"/>
      <c r="I36" s="891" t="str">
        <f t="shared" si="7"/>
        <v xml:space="preserve"> </v>
      </c>
      <c r="J36" s="90"/>
      <c r="K36" s="892"/>
      <c r="L36" s="893">
        <f t="shared" si="8"/>
        <v>0</v>
      </c>
      <c r="M36" s="90"/>
      <c r="N36" s="97"/>
      <c r="O36" s="97"/>
      <c r="P36" s="97"/>
      <c r="Q36" s="97"/>
      <c r="R36" s="97"/>
      <c r="S36" s="97"/>
      <c r="T36" s="97"/>
      <c r="U36" s="97"/>
      <c r="V36" s="97"/>
      <c r="W36" s="894"/>
      <c r="X36" s="929">
        <f t="shared" si="9"/>
        <v>0</v>
      </c>
      <c r="Y36" s="90"/>
      <c r="Z36" s="97"/>
      <c r="AA36" s="97"/>
      <c r="AB36" s="97"/>
      <c r="AC36" s="94"/>
      <c r="AD36" s="657"/>
      <c r="AE36" s="381"/>
      <c r="AF36" s="861"/>
    </row>
    <row r="37" spans="2:32" x14ac:dyDescent="0.25">
      <c r="B37" s="860"/>
      <c r="C37" s="862"/>
      <c r="D37" s="896" t="s">
        <v>155</v>
      </c>
      <c r="E37" s="897"/>
      <c r="F37" s="897"/>
      <c r="G37" s="896"/>
      <c r="H37" s="897"/>
      <c r="I37" s="891" t="str">
        <f t="shared" si="7"/>
        <v xml:space="preserve"> </v>
      </c>
      <c r="J37" s="90"/>
      <c r="K37" s="892"/>
      <c r="L37" s="893">
        <f t="shared" si="8"/>
        <v>0</v>
      </c>
      <c r="M37" s="90"/>
      <c r="N37" s="97"/>
      <c r="O37" s="97"/>
      <c r="P37" s="97"/>
      <c r="Q37" s="97"/>
      <c r="R37" s="97"/>
      <c r="S37" s="97"/>
      <c r="T37" s="97"/>
      <c r="U37" s="97"/>
      <c r="V37" s="97"/>
      <c r="W37" s="894"/>
      <c r="X37" s="929">
        <f t="shared" si="9"/>
        <v>0</v>
      </c>
      <c r="Y37" s="90"/>
      <c r="Z37" s="97"/>
      <c r="AA37" s="97"/>
      <c r="AB37" s="97"/>
      <c r="AC37" s="94"/>
      <c r="AD37" s="657"/>
      <c r="AE37" s="381"/>
      <c r="AF37" s="861"/>
    </row>
    <row r="38" spans="2:32" ht="15.75" thickBot="1" x14ac:dyDescent="0.3">
      <c r="B38" s="860"/>
      <c r="C38" s="862"/>
      <c r="D38" s="898" t="s">
        <v>371</v>
      </c>
      <c r="E38" s="2135"/>
      <c r="F38" s="2136"/>
      <c r="G38" s="2137"/>
      <c r="H38" s="899"/>
      <c r="I38" s="901" t="str">
        <f t="shared" si="7"/>
        <v xml:space="preserve"> </v>
      </c>
      <c r="J38" s="98"/>
      <c r="K38" s="902"/>
      <c r="L38" s="903">
        <f t="shared" si="8"/>
        <v>0</v>
      </c>
      <c r="M38" s="98"/>
      <c r="N38" s="99"/>
      <c r="O38" s="99"/>
      <c r="P38" s="99"/>
      <c r="Q38" s="99"/>
      <c r="R38" s="99"/>
      <c r="S38" s="99"/>
      <c r="T38" s="99"/>
      <c r="U38" s="99"/>
      <c r="V38" s="99"/>
      <c r="W38" s="894"/>
      <c r="X38" s="932">
        <f t="shared" si="9"/>
        <v>0</v>
      </c>
      <c r="Y38" s="98"/>
      <c r="Z38" s="99"/>
      <c r="AA38" s="99"/>
      <c r="AB38" s="99"/>
      <c r="AC38" s="100"/>
      <c r="AD38" s="657"/>
      <c r="AE38" s="382"/>
      <c r="AF38" s="861"/>
    </row>
    <row r="39" spans="2:32" ht="15.75" thickBot="1" x14ac:dyDescent="0.3">
      <c r="B39" s="860"/>
      <c r="C39" s="862"/>
      <c r="D39" s="897"/>
      <c r="E39" s="897"/>
      <c r="F39" s="897"/>
      <c r="G39" s="896" t="s">
        <v>139</v>
      </c>
      <c r="H39" s="896"/>
      <c r="I39" s="905" t="str">
        <f t="shared" si="7"/>
        <v xml:space="preserve"> </v>
      </c>
      <c r="J39" s="906">
        <f t="shared" ref="J39:V39" si="10">SUM(J23:J38)</f>
        <v>0</v>
      </c>
      <c r="K39" s="907"/>
      <c r="L39" s="908">
        <f t="shared" si="10"/>
        <v>0</v>
      </c>
      <c r="M39" s="909">
        <f t="shared" si="10"/>
        <v>0</v>
      </c>
      <c r="N39" s="910">
        <f t="shared" si="10"/>
        <v>0</v>
      </c>
      <c r="O39" s="910">
        <f t="shared" si="10"/>
        <v>0</v>
      </c>
      <c r="P39" s="910">
        <f t="shared" si="10"/>
        <v>0</v>
      </c>
      <c r="Q39" s="910">
        <f t="shared" ref="Q39:T39" si="11">SUM(Q23:Q38)</f>
        <v>0</v>
      </c>
      <c r="R39" s="910">
        <f t="shared" si="11"/>
        <v>0</v>
      </c>
      <c r="S39" s="910">
        <f t="shared" si="11"/>
        <v>0</v>
      </c>
      <c r="T39" s="910">
        <f t="shared" si="11"/>
        <v>0</v>
      </c>
      <c r="U39" s="910">
        <f t="shared" si="10"/>
        <v>0</v>
      </c>
      <c r="V39" s="910">
        <f t="shared" si="10"/>
        <v>0</v>
      </c>
      <c r="W39" s="911"/>
      <c r="X39" s="912">
        <f t="shared" ref="X39:AC39" si="12">SUM(X23:X38)</f>
        <v>0</v>
      </c>
      <c r="Y39" s="909">
        <f t="shared" si="12"/>
        <v>0</v>
      </c>
      <c r="Z39" s="910">
        <f t="shared" si="12"/>
        <v>0</v>
      </c>
      <c r="AA39" s="910">
        <f t="shared" si="12"/>
        <v>0</v>
      </c>
      <c r="AB39" s="910">
        <f t="shared" si="12"/>
        <v>0</v>
      </c>
      <c r="AC39" s="913">
        <f t="shared" si="12"/>
        <v>0</v>
      </c>
      <c r="AD39" s="657"/>
      <c r="AE39" s="657"/>
      <c r="AF39" s="861"/>
    </row>
    <row r="40" spans="2:32" ht="3.75" customHeight="1" x14ac:dyDescent="0.25">
      <c r="B40" s="860"/>
      <c r="C40" s="897"/>
      <c r="D40" s="897"/>
      <c r="E40" s="897"/>
      <c r="F40" s="897"/>
      <c r="G40" s="897"/>
      <c r="H40" s="897"/>
      <c r="I40" s="601"/>
      <c r="J40" s="914"/>
      <c r="K40" s="933"/>
      <c r="L40" s="916"/>
      <c r="M40" s="917"/>
      <c r="N40" s="917"/>
      <c r="O40" s="917"/>
      <c r="P40" s="917"/>
      <c r="Q40" s="916"/>
      <c r="R40" s="916"/>
      <c r="S40" s="916"/>
      <c r="T40" s="916"/>
      <c r="U40" s="916"/>
      <c r="V40" s="917"/>
      <c r="W40" s="934"/>
      <c r="X40" s="935"/>
      <c r="Y40" s="936"/>
      <c r="Z40" s="936"/>
      <c r="AA40" s="936"/>
      <c r="AB40" s="936"/>
      <c r="AC40" s="917"/>
      <c r="AD40" s="917"/>
      <c r="AE40" s="917"/>
      <c r="AF40" s="861"/>
    </row>
    <row r="41" spans="2:32" ht="15.75" thickBot="1" x14ac:dyDescent="0.3">
      <c r="B41" s="860"/>
      <c r="C41" s="937" t="s">
        <v>156</v>
      </c>
      <c r="D41" s="937"/>
      <c r="E41" s="937"/>
      <c r="F41" s="937"/>
      <c r="G41" s="937"/>
      <c r="H41" s="881"/>
      <c r="I41" s="881"/>
      <c r="J41" s="918"/>
      <c r="K41" s="919"/>
      <c r="L41" s="920"/>
      <c r="M41" s="921"/>
      <c r="N41" s="921"/>
      <c r="O41" s="921"/>
      <c r="P41" s="921"/>
      <c r="Q41" s="922"/>
      <c r="R41" s="922"/>
      <c r="S41" s="922"/>
      <c r="T41" s="922"/>
      <c r="U41" s="922"/>
      <c r="V41" s="921"/>
      <c r="W41" s="923"/>
      <c r="X41" s="916"/>
      <c r="Y41" s="924"/>
      <c r="Z41" s="924"/>
      <c r="AA41" s="924"/>
      <c r="AB41" s="924"/>
      <c r="AC41" s="917"/>
      <c r="AD41" s="917"/>
      <c r="AE41" s="917"/>
      <c r="AF41" s="938"/>
    </row>
    <row r="42" spans="2:32" x14ac:dyDescent="0.25">
      <c r="B42" s="860"/>
      <c r="C42" s="862"/>
      <c r="D42" s="925" t="s">
        <v>157</v>
      </c>
      <c r="E42" s="926"/>
      <c r="F42" s="926"/>
      <c r="G42" s="926"/>
      <c r="H42" s="926"/>
      <c r="I42" s="885" t="str">
        <f t="shared" ref="I42:I55" si="13">IFERROR(J42/J$120," ")</f>
        <v xml:space="preserve"> </v>
      </c>
      <c r="J42" s="538"/>
      <c r="K42" s="886"/>
      <c r="L42" s="927">
        <f t="shared" ref="L42:L54" si="14">SUM(M42:V42)</f>
        <v>0</v>
      </c>
      <c r="M42" s="401"/>
      <c r="N42" s="402"/>
      <c r="O42" s="402"/>
      <c r="P42" s="402"/>
      <c r="Q42" s="96"/>
      <c r="R42" s="96"/>
      <c r="S42" s="96"/>
      <c r="T42" s="96"/>
      <c r="U42" s="96"/>
      <c r="V42" s="403"/>
      <c r="W42" s="888"/>
      <c r="X42" s="928">
        <f t="shared" ref="X42:X54" si="15">SUM(Y42:AC42)</f>
        <v>0</v>
      </c>
      <c r="Y42" s="401"/>
      <c r="Z42" s="96"/>
      <c r="AA42" s="96"/>
      <c r="AB42" s="96"/>
      <c r="AC42" s="531"/>
      <c r="AD42" s="657"/>
      <c r="AE42" s="380"/>
      <c r="AF42" s="861"/>
    </row>
    <row r="43" spans="2:32" x14ac:dyDescent="0.25">
      <c r="B43" s="860"/>
      <c r="C43" s="862"/>
      <c r="D43" s="896" t="s">
        <v>158</v>
      </c>
      <c r="E43" s="897"/>
      <c r="F43" s="897"/>
      <c r="G43" s="897"/>
      <c r="H43" s="897"/>
      <c r="I43" s="891" t="str">
        <f t="shared" si="13"/>
        <v xml:space="preserve"> </v>
      </c>
      <c r="J43" s="90"/>
      <c r="K43" s="892"/>
      <c r="L43" s="893">
        <f t="shared" si="14"/>
        <v>0</v>
      </c>
      <c r="M43" s="90"/>
      <c r="N43" s="97"/>
      <c r="O43" s="97"/>
      <c r="P43" s="97"/>
      <c r="Q43" s="97"/>
      <c r="R43" s="97"/>
      <c r="S43" s="97"/>
      <c r="T43" s="97"/>
      <c r="U43" s="97"/>
      <c r="V43" s="97"/>
      <c r="W43" s="894"/>
      <c r="X43" s="929">
        <f t="shared" si="15"/>
        <v>0</v>
      </c>
      <c r="Y43" s="90"/>
      <c r="Z43" s="97"/>
      <c r="AA43" s="97"/>
      <c r="AB43" s="97"/>
      <c r="AC43" s="94"/>
      <c r="AD43" s="657"/>
      <c r="AE43" s="381"/>
      <c r="AF43" s="861"/>
    </row>
    <row r="44" spans="2:32" x14ac:dyDescent="0.25">
      <c r="B44" s="860"/>
      <c r="C44" s="862"/>
      <c r="D44" s="896" t="s">
        <v>159</v>
      </c>
      <c r="E44" s="897"/>
      <c r="F44" s="897"/>
      <c r="G44" s="897"/>
      <c r="H44" s="897"/>
      <c r="I44" s="891" t="str">
        <f t="shared" si="13"/>
        <v xml:space="preserve"> </v>
      </c>
      <c r="J44" s="90"/>
      <c r="K44" s="892"/>
      <c r="L44" s="893">
        <f t="shared" si="14"/>
        <v>0</v>
      </c>
      <c r="M44" s="90"/>
      <c r="N44" s="97"/>
      <c r="O44" s="97"/>
      <c r="P44" s="97"/>
      <c r="Q44" s="97"/>
      <c r="R44" s="97"/>
      <c r="S44" s="97"/>
      <c r="T44" s="97"/>
      <c r="U44" s="97"/>
      <c r="V44" s="97"/>
      <c r="W44" s="894"/>
      <c r="X44" s="929">
        <f t="shared" si="15"/>
        <v>0</v>
      </c>
      <c r="Y44" s="90"/>
      <c r="Z44" s="97"/>
      <c r="AA44" s="97"/>
      <c r="AB44" s="97"/>
      <c r="AC44" s="94"/>
      <c r="AD44" s="657"/>
      <c r="AE44" s="381"/>
      <c r="AF44" s="861"/>
    </row>
    <row r="45" spans="2:32" x14ac:dyDescent="0.25">
      <c r="B45" s="860"/>
      <c r="C45" s="862"/>
      <c r="D45" s="896" t="s">
        <v>160</v>
      </c>
      <c r="E45" s="897"/>
      <c r="F45" s="897"/>
      <c r="G45" s="897"/>
      <c r="H45" s="897"/>
      <c r="I45" s="891" t="str">
        <f t="shared" si="13"/>
        <v xml:space="preserve"> </v>
      </c>
      <c r="J45" s="90"/>
      <c r="K45" s="892"/>
      <c r="L45" s="893">
        <f t="shared" si="14"/>
        <v>0</v>
      </c>
      <c r="M45" s="90"/>
      <c r="N45" s="97"/>
      <c r="O45" s="97"/>
      <c r="P45" s="97"/>
      <c r="Q45" s="97"/>
      <c r="R45" s="97"/>
      <c r="S45" s="97"/>
      <c r="T45" s="97"/>
      <c r="U45" s="97"/>
      <c r="V45" s="97"/>
      <c r="W45" s="894"/>
      <c r="X45" s="929">
        <f t="shared" si="15"/>
        <v>0</v>
      </c>
      <c r="Y45" s="90"/>
      <c r="Z45" s="97"/>
      <c r="AA45" s="97"/>
      <c r="AB45" s="97"/>
      <c r="AC45" s="94"/>
      <c r="AD45" s="657"/>
      <c r="AE45" s="381"/>
      <c r="AF45" s="861"/>
    </row>
    <row r="46" spans="2:32" x14ac:dyDescent="0.25">
      <c r="B46" s="860"/>
      <c r="C46" s="862"/>
      <c r="D46" s="898" t="s">
        <v>161</v>
      </c>
      <c r="E46" s="899"/>
      <c r="F46" s="899"/>
      <c r="G46" s="899"/>
      <c r="H46" s="899"/>
      <c r="I46" s="891" t="str">
        <f t="shared" si="13"/>
        <v xml:space="preserve"> </v>
      </c>
      <c r="J46" s="90"/>
      <c r="K46" s="892"/>
      <c r="L46" s="893">
        <f t="shared" si="14"/>
        <v>0</v>
      </c>
      <c r="M46" s="90"/>
      <c r="N46" s="97"/>
      <c r="O46" s="97"/>
      <c r="P46" s="97"/>
      <c r="Q46" s="97"/>
      <c r="R46" s="97"/>
      <c r="S46" s="97"/>
      <c r="T46" s="97"/>
      <c r="U46" s="97"/>
      <c r="V46" s="97"/>
      <c r="W46" s="894"/>
      <c r="X46" s="929">
        <f t="shared" si="15"/>
        <v>0</v>
      </c>
      <c r="Y46" s="90"/>
      <c r="Z46" s="97"/>
      <c r="AA46" s="97"/>
      <c r="AB46" s="97"/>
      <c r="AC46" s="94"/>
      <c r="AD46" s="657"/>
      <c r="AE46" s="381"/>
      <c r="AF46" s="861"/>
    </row>
    <row r="47" spans="2:32" x14ac:dyDescent="0.25">
      <c r="B47" s="860"/>
      <c r="C47" s="862"/>
      <c r="D47" s="896" t="s">
        <v>162</v>
      </c>
      <c r="E47" s="897"/>
      <c r="F47" s="897"/>
      <c r="G47" s="897"/>
      <c r="H47" s="897"/>
      <c r="I47" s="891" t="str">
        <f t="shared" si="13"/>
        <v xml:space="preserve"> </v>
      </c>
      <c r="J47" s="90"/>
      <c r="K47" s="892"/>
      <c r="L47" s="893">
        <f>SUM(M47:V47)</f>
        <v>0</v>
      </c>
      <c r="M47" s="90"/>
      <c r="N47" s="97"/>
      <c r="O47" s="97"/>
      <c r="P47" s="97"/>
      <c r="Q47" s="97"/>
      <c r="R47" s="97"/>
      <c r="S47" s="97"/>
      <c r="T47" s="97"/>
      <c r="U47" s="97"/>
      <c r="V47" s="97"/>
      <c r="W47" s="894"/>
      <c r="X47" s="929">
        <f t="shared" si="15"/>
        <v>0</v>
      </c>
      <c r="Y47" s="90"/>
      <c r="Z47" s="97"/>
      <c r="AA47" s="97"/>
      <c r="AB47" s="97"/>
      <c r="AC47" s="94"/>
      <c r="AD47" s="657"/>
      <c r="AE47" s="381"/>
      <c r="AF47" s="861"/>
    </row>
    <row r="48" spans="2:32" x14ac:dyDescent="0.25">
      <c r="B48" s="860"/>
      <c r="C48" s="862"/>
      <c r="D48" s="896" t="s">
        <v>163</v>
      </c>
      <c r="E48" s="897"/>
      <c r="F48" s="897"/>
      <c r="G48" s="897"/>
      <c r="H48" s="897"/>
      <c r="I48" s="891" t="str">
        <f t="shared" si="13"/>
        <v xml:space="preserve"> </v>
      </c>
      <c r="J48" s="90"/>
      <c r="K48" s="892"/>
      <c r="L48" s="893">
        <f t="shared" si="14"/>
        <v>0</v>
      </c>
      <c r="M48" s="90"/>
      <c r="N48" s="97"/>
      <c r="O48" s="97"/>
      <c r="P48" s="97"/>
      <c r="Q48" s="97"/>
      <c r="R48" s="97"/>
      <c r="S48" s="97"/>
      <c r="T48" s="97"/>
      <c r="U48" s="97"/>
      <c r="V48" s="97"/>
      <c r="W48" s="894"/>
      <c r="X48" s="929">
        <f t="shared" si="15"/>
        <v>0</v>
      </c>
      <c r="Y48" s="90"/>
      <c r="Z48" s="97"/>
      <c r="AA48" s="97"/>
      <c r="AB48" s="97"/>
      <c r="AC48" s="94"/>
      <c r="AD48" s="657"/>
      <c r="AE48" s="381"/>
      <c r="AF48" s="861"/>
    </row>
    <row r="49" spans="2:32" x14ac:dyDescent="0.25">
      <c r="B49" s="860"/>
      <c r="C49" s="862"/>
      <c r="D49" s="896" t="s">
        <v>164</v>
      </c>
      <c r="E49" s="897"/>
      <c r="F49" s="897"/>
      <c r="G49" s="897"/>
      <c r="H49" s="897"/>
      <c r="I49" s="891" t="str">
        <f t="shared" si="13"/>
        <v xml:space="preserve"> </v>
      </c>
      <c r="J49" s="90"/>
      <c r="K49" s="892"/>
      <c r="L49" s="893">
        <f t="shared" si="14"/>
        <v>0</v>
      </c>
      <c r="M49" s="90"/>
      <c r="N49" s="97"/>
      <c r="O49" s="97"/>
      <c r="P49" s="97"/>
      <c r="Q49" s="97"/>
      <c r="R49" s="97"/>
      <c r="S49" s="97"/>
      <c r="T49" s="97"/>
      <c r="U49" s="97"/>
      <c r="V49" s="97"/>
      <c r="W49" s="894"/>
      <c r="X49" s="929">
        <f t="shared" si="15"/>
        <v>0</v>
      </c>
      <c r="Y49" s="90"/>
      <c r="Z49" s="97"/>
      <c r="AA49" s="97"/>
      <c r="AB49" s="97"/>
      <c r="AC49" s="94"/>
      <c r="AD49" s="657"/>
      <c r="AE49" s="381"/>
      <c r="AF49" s="861"/>
    </row>
    <row r="50" spans="2:32" x14ac:dyDescent="0.25">
      <c r="B50" s="860"/>
      <c r="C50" s="862"/>
      <c r="D50" s="898" t="s">
        <v>165</v>
      </c>
      <c r="E50" s="899"/>
      <c r="F50" s="899"/>
      <c r="G50" s="899"/>
      <c r="H50" s="899"/>
      <c r="I50" s="891" t="str">
        <f t="shared" si="13"/>
        <v xml:space="preserve"> </v>
      </c>
      <c r="J50" s="90"/>
      <c r="K50" s="892"/>
      <c r="L50" s="893">
        <f t="shared" si="14"/>
        <v>0</v>
      </c>
      <c r="M50" s="90"/>
      <c r="N50" s="97"/>
      <c r="O50" s="97"/>
      <c r="P50" s="97"/>
      <c r="Q50" s="97"/>
      <c r="R50" s="97"/>
      <c r="S50" s="97"/>
      <c r="T50" s="97"/>
      <c r="U50" s="97"/>
      <c r="V50" s="97"/>
      <c r="W50" s="894"/>
      <c r="X50" s="929">
        <f t="shared" si="15"/>
        <v>0</v>
      </c>
      <c r="Y50" s="90"/>
      <c r="Z50" s="97"/>
      <c r="AA50" s="97"/>
      <c r="AB50" s="97"/>
      <c r="AC50" s="94"/>
      <c r="AD50" s="657"/>
      <c r="AE50" s="381"/>
      <c r="AF50" s="861"/>
    </row>
    <row r="51" spans="2:32" x14ac:dyDescent="0.25">
      <c r="B51" s="860"/>
      <c r="C51" s="862"/>
      <c r="D51" s="898" t="s">
        <v>166</v>
      </c>
      <c r="E51" s="899"/>
      <c r="F51" s="899"/>
      <c r="G51" s="899"/>
      <c r="H51" s="899"/>
      <c r="I51" s="891" t="str">
        <f t="shared" si="13"/>
        <v xml:space="preserve"> </v>
      </c>
      <c r="J51" s="90"/>
      <c r="K51" s="892"/>
      <c r="L51" s="893">
        <f t="shared" si="14"/>
        <v>0</v>
      </c>
      <c r="M51" s="90"/>
      <c r="N51" s="97"/>
      <c r="O51" s="97"/>
      <c r="P51" s="97"/>
      <c r="Q51" s="97"/>
      <c r="R51" s="97"/>
      <c r="S51" s="97"/>
      <c r="T51" s="97"/>
      <c r="U51" s="97"/>
      <c r="V51" s="97"/>
      <c r="W51" s="894"/>
      <c r="X51" s="929">
        <f t="shared" si="15"/>
        <v>0</v>
      </c>
      <c r="Y51" s="90"/>
      <c r="Z51" s="97"/>
      <c r="AA51" s="97"/>
      <c r="AB51" s="97"/>
      <c r="AC51" s="94"/>
      <c r="AD51" s="657"/>
      <c r="AE51" s="381"/>
      <c r="AF51" s="861"/>
    </row>
    <row r="52" spans="2:32" x14ac:dyDescent="0.25">
      <c r="B52" s="860"/>
      <c r="C52" s="862"/>
      <c r="D52" s="898" t="s">
        <v>167</v>
      </c>
      <c r="E52" s="899"/>
      <c r="F52" s="899"/>
      <c r="G52" s="899"/>
      <c r="H52" s="899"/>
      <c r="I52" s="891" t="str">
        <f t="shared" si="13"/>
        <v xml:space="preserve"> </v>
      </c>
      <c r="J52" s="90"/>
      <c r="K52" s="892"/>
      <c r="L52" s="893">
        <f t="shared" si="14"/>
        <v>0</v>
      </c>
      <c r="M52" s="101"/>
      <c r="N52" s="102"/>
      <c r="O52" s="102"/>
      <c r="P52" s="102"/>
      <c r="Q52" s="102"/>
      <c r="R52" s="102"/>
      <c r="S52" s="102"/>
      <c r="T52" s="102"/>
      <c r="U52" s="102"/>
      <c r="V52" s="102"/>
      <c r="W52" s="894"/>
      <c r="X52" s="929">
        <f t="shared" si="15"/>
        <v>0</v>
      </c>
      <c r="Y52" s="101"/>
      <c r="Z52" s="102"/>
      <c r="AA52" s="102"/>
      <c r="AB52" s="102"/>
      <c r="AC52" s="104"/>
      <c r="AD52" s="657"/>
      <c r="AE52" s="381"/>
      <c r="AF52" s="861"/>
    </row>
    <row r="53" spans="2:32" x14ac:dyDescent="0.25">
      <c r="B53" s="860"/>
      <c r="C53" s="862"/>
      <c r="D53" s="939" t="s">
        <v>168</v>
      </c>
      <c r="E53" s="940"/>
      <c r="F53" s="940"/>
      <c r="G53" s="940"/>
      <c r="H53" s="940"/>
      <c r="I53" s="891" t="str">
        <f t="shared" si="13"/>
        <v xml:space="preserve"> </v>
      </c>
      <c r="J53" s="90"/>
      <c r="K53" s="892"/>
      <c r="L53" s="893">
        <f t="shared" si="14"/>
        <v>0</v>
      </c>
      <c r="M53" s="101"/>
      <c r="N53" s="102"/>
      <c r="O53" s="102"/>
      <c r="P53" s="102"/>
      <c r="Q53" s="102"/>
      <c r="R53" s="102"/>
      <c r="S53" s="102"/>
      <c r="T53" s="102"/>
      <c r="U53" s="102"/>
      <c r="V53" s="102"/>
      <c r="W53" s="894"/>
      <c r="X53" s="929">
        <f t="shared" si="15"/>
        <v>0</v>
      </c>
      <c r="Y53" s="101"/>
      <c r="Z53" s="102"/>
      <c r="AA53" s="102"/>
      <c r="AB53" s="102"/>
      <c r="AC53" s="104"/>
      <c r="AD53" s="657"/>
      <c r="AE53" s="381"/>
      <c r="AF53" s="861"/>
    </row>
    <row r="54" spans="2:32" ht="15.75" thickBot="1" x14ac:dyDescent="0.3">
      <c r="B54" s="860"/>
      <c r="C54" s="862"/>
      <c r="D54" s="898" t="s">
        <v>371</v>
      </c>
      <c r="E54" s="2135"/>
      <c r="F54" s="2136"/>
      <c r="G54" s="2137"/>
      <c r="H54" s="899"/>
      <c r="I54" s="901" t="str">
        <f t="shared" si="13"/>
        <v xml:space="preserve"> </v>
      </c>
      <c r="J54" s="98"/>
      <c r="K54" s="902"/>
      <c r="L54" s="903">
        <f t="shared" si="14"/>
        <v>0</v>
      </c>
      <c r="M54" s="92"/>
      <c r="N54" s="103"/>
      <c r="O54" s="103"/>
      <c r="P54" s="103"/>
      <c r="Q54" s="103"/>
      <c r="R54" s="103"/>
      <c r="S54" s="103"/>
      <c r="T54" s="103"/>
      <c r="U54" s="103"/>
      <c r="V54" s="103"/>
      <c r="W54" s="894"/>
      <c r="X54" s="932">
        <f t="shared" si="15"/>
        <v>0</v>
      </c>
      <c r="Y54" s="92"/>
      <c r="Z54" s="103"/>
      <c r="AA54" s="103"/>
      <c r="AB54" s="103"/>
      <c r="AC54" s="95"/>
      <c r="AD54" s="657"/>
      <c r="AE54" s="382"/>
      <c r="AF54" s="861"/>
    </row>
    <row r="55" spans="2:32" ht="15.75" thickBot="1" x14ac:dyDescent="0.3">
      <c r="B55" s="860"/>
      <c r="C55" s="862"/>
      <c r="D55" s="897"/>
      <c r="E55" s="897"/>
      <c r="F55" s="897"/>
      <c r="G55" s="896" t="s">
        <v>139</v>
      </c>
      <c r="H55" s="896"/>
      <c r="I55" s="905" t="str">
        <f t="shared" si="13"/>
        <v xml:space="preserve"> </v>
      </c>
      <c r="J55" s="906">
        <f t="shared" ref="J55:V55" si="16">SUM(J42:J54)</f>
        <v>0</v>
      </c>
      <c r="K55" s="907"/>
      <c r="L55" s="908">
        <f t="shared" si="16"/>
        <v>0</v>
      </c>
      <c r="M55" s="909">
        <f t="shared" si="16"/>
        <v>0</v>
      </c>
      <c r="N55" s="910">
        <f t="shared" si="16"/>
        <v>0</v>
      </c>
      <c r="O55" s="910">
        <f t="shared" si="16"/>
        <v>0</v>
      </c>
      <c r="P55" s="910">
        <f t="shared" si="16"/>
        <v>0</v>
      </c>
      <c r="Q55" s="910">
        <f t="shared" ref="Q55:T55" si="17">SUM(Q42:Q54)</f>
        <v>0</v>
      </c>
      <c r="R55" s="910">
        <f t="shared" si="17"/>
        <v>0</v>
      </c>
      <c r="S55" s="910">
        <f t="shared" si="17"/>
        <v>0</v>
      </c>
      <c r="T55" s="910">
        <f t="shared" si="17"/>
        <v>0</v>
      </c>
      <c r="U55" s="910">
        <f t="shared" si="16"/>
        <v>0</v>
      </c>
      <c r="V55" s="910">
        <f t="shared" si="16"/>
        <v>0</v>
      </c>
      <c r="W55" s="911"/>
      <c r="X55" s="912">
        <f t="shared" ref="X55:AC55" si="18">SUM(X42:X54)</f>
        <v>0</v>
      </c>
      <c r="Y55" s="909">
        <f t="shared" si="18"/>
        <v>0</v>
      </c>
      <c r="Z55" s="910">
        <f t="shared" si="18"/>
        <v>0</v>
      </c>
      <c r="AA55" s="910">
        <f t="shared" si="18"/>
        <v>0</v>
      </c>
      <c r="AB55" s="910">
        <f t="shared" si="18"/>
        <v>0</v>
      </c>
      <c r="AC55" s="913">
        <f t="shared" si="18"/>
        <v>0</v>
      </c>
      <c r="AD55" s="657"/>
      <c r="AE55" s="657"/>
      <c r="AF55" s="861"/>
    </row>
    <row r="56" spans="2:32" ht="3.75" customHeight="1" x14ac:dyDescent="0.25">
      <c r="B56" s="860"/>
      <c r="C56" s="897"/>
      <c r="D56" s="897"/>
      <c r="E56" s="897"/>
      <c r="F56" s="897"/>
      <c r="G56" s="897"/>
      <c r="H56" s="897"/>
      <c r="I56" s="601"/>
      <c r="J56" s="914"/>
      <c r="K56" s="933"/>
      <c r="L56" s="916"/>
      <c r="M56" s="917"/>
      <c r="N56" s="917"/>
      <c r="O56" s="917"/>
      <c r="P56" s="917"/>
      <c r="Q56" s="916"/>
      <c r="R56" s="916"/>
      <c r="S56" s="916"/>
      <c r="T56" s="916"/>
      <c r="U56" s="916"/>
      <c r="V56" s="917"/>
      <c r="W56" s="934"/>
      <c r="X56" s="935"/>
      <c r="Y56" s="936"/>
      <c r="Z56" s="941"/>
      <c r="AA56" s="941"/>
      <c r="AB56" s="941"/>
      <c r="AC56" s="935"/>
      <c r="AD56" s="657"/>
      <c r="AE56" s="657"/>
      <c r="AF56" s="861"/>
    </row>
    <row r="57" spans="2:32" ht="15.75" thickBot="1" x14ac:dyDescent="0.3">
      <c r="B57" s="860"/>
      <c r="C57" s="880" t="s">
        <v>169</v>
      </c>
      <c r="D57" s="880"/>
      <c r="E57" s="880"/>
      <c r="F57" s="880"/>
      <c r="G57" s="880"/>
      <c r="H57" s="881"/>
      <c r="I57" s="881"/>
      <c r="J57" s="918"/>
      <c r="K57" s="919"/>
      <c r="L57" s="920"/>
      <c r="M57" s="921"/>
      <c r="N57" s="921"/>
      <c r="O57" s="921"/>
      <c r="P57" s="921"/>
      <c r="Q57" s="922"/>
      <c r="R57" s="922"/>
      <c r="S57" s="922"/>
      <c r="T57" s="922"/>
      <c r="U57" s="922"/>
      <c r="V57" s="921"/>
      <c r="W57" s="923"/>
      <c r="X57" s="916"/>
      <c r="Y57" s="942"/>
      <c r="Z57" s="924"/>
      <c r="AA57" s="924"/>
      <c r="AB57" s="924"/>
      <c r="AC57" s="924"/>
      <c r="AD57" s="657"/>
      <c r="AE57" s="657"/>
      <c r="AF57" s="861"/>
    </row>
    <row r="58" spans="2:32" x14ac:dyDescent="0.25">
      <c r="B58" s="860"/>
      <c r="C58" s="862"/>
      <c r="D58" s="925" t="s">
        <v>170</v>
      </c>
      <c r="E58" s="926"/>
      <c r="F58" s="926"/>
      <c r="G58" s="926"/>
      <c r="H58" s="926"/>
      <c r="I58" s="885" t="str">
        <f>IFERROR(J58/J$120," ")</f>
        <v xml:space="preserve"> </v>
      </c>
      <c r="J58" s="538"/>
      <c r="K58" s="886"/>
      <c r="L58" s="927">
        <f>SUM(M58:V58)</f>
        <v>0</v>
      </c>
      <c r="M58" s="404"/>
      <c r="N58" s="405"/>
      <c r="O58" s="405"/>
      <c r="P58" s="405"/>
      <c r="Q58" s="96"/>
      <c r="R58" s="96"/>
      <c r="S58" s="96"/>
      <c r="T58" s="96"/>
      <c r="U58" s="96"/>
      <c r="V58" s="96"/>
      <c r="W58" s="888"/>
      <c r="X58" s="928">
        <f>SUM(Y58:AC58)</f>
        <v>0</v>
      </c>
      <c r="Y58" s="404"/>
      <c r="Z58" s="96"/>
      <c r="AA58" s="96"/>
      <c r="AB58" s="96"/>
      <c r="AC58" s="531"/>
      <c r="AD58" s="657"/>
      <c r="AE58" s="380"/>
      <c r="AF58" s="861"/>
    </row>
    <row r="59" spans="2:32" x14ac:dyDescent="0.25">
      <c r="B59" s="860"/>
      <c r="C59" s="862"/>
      <c r="D59" s="896" t="s">
        <v>171</v>
      </c>
      <c r="E59" s="897"/>
      <c r="F59" s="897"/>
      <c r="G59" s="897"/>
      <c r="H59" s="897"/>
      <c r="I59" s="891" t="str">
        <f>IFERROR(J59/J$120," ")</f>
        <v xml:space="preserve"> </v>
      </c>
      <c r="J59" s="90"/>
      <c r="K59" s="892"/>
      <c r="L59" s="893">
        <f>SUM(M59:V59)</f>
        <v>0</v>
      </c>
      <c r="M59" s="90"/>
      <c r="N59" s="97"/>
      <c r="O59" s="97"/>
      <c r="P59" s="97"/>
      <c r="Q59" s="97"/>
      <c r="R59" s="97"/>
      <c r="S59" s="97"/>
      <c r="T59" s="97"/>
      <c r="U59" s="97"/>
      <c r="V59" s="97"/>
      <c r="W59" s="943"/>
      <c r="X59" s="929">
        <f>SUM(Y59:AC59)</f>
        <v>0</v>
      </c>
      <c r="Y59" s="90"/>
      <c r="Z59" s="97"/>
      <c r="AA59" s="97"/>
      <c r="AB59" s="97"/>
      <c r="AC59" s="94"/>
      <c r="AD59" s="657"/>
      <c r="AE59" s="381"/>
      <c r="AF59" s="861"/>
    </row>
    <row r="60" spans="2:32" ht="15.75" thickBot="1" x14ac:dyDescent="0.3">
      <c r="B60" s="860"/>
      <c r="C60" s="862"/>
      <c r="D60" s="898" t="s">
        <v>371</v>
      </c>
      <c r="E60" s="2135"/>
      <c r="F60" s="2136"/>
      <c r="G60" s="2137"/>
      <c r="H60" s="897"/>
      <c r="I60" s="901" t="str">
        <f>IFERROR(J60/J$120," ")</f>
        <v xml:space="preserve"> </v>
      </c>
      <c r="J60" s="98"/>
      <c r="K60" s="902"/>
      <c r="L60" s="903">
        <f>SUM(M60:V60)</f>
        <v>0</v>
      </c>
      <c r="M60" s="98"/>
      <c r="N60" s="99"/>
      <c r="O60" s="99"/>
      <c r="P60" s="99"/>
      <c r="Q60" s="99"/>
      <c r="R60" s="99"/>
      <c r="S60" s="99"/>
      <c r="T60" s="99"/>
      <c r="U60" s="99"/>
      <c r="V60" s="99"/>
      <c r="W60" s="944"/>
      <c r="X60" s="932">
        <f>SUM(Y60:AC60)</f>
        <v>0</v>
      </c>
      <c r="Y60" s="98"/>
      <c r="Z60" s="99"/>
      <c r="AA60" s="99"/>
      <c r="AB60" s="99"/>
      <c r="AC60" s="100"/>
      <c r="AD60" s="657"/>
      <c r="AE60" s="382"/>
      <c r="AF60" s="861"/>
    </row>
    <row r="61" spans="2:32" ht="15.75" thickBot="1" x14ac:dyDescent="0.3">
      <c r="B61" s="860"/>
      <c r="C61" s="862"/>
      <c r="D61" s="897"/>
      <c r="E61" s="897"/>
      <c r="F61" s="897"/>
      <c r="G61" s="896" t="s">
        <v>139</v>
      </c>
      <c r="H61" s="896"/>
      <c r="I61" s="905" t="str">
        <f>IFERROR(J61/J$120," ")</f>
        <v xml:space="preserve"> </v>
      </c>
      <c r="J61" s="906">
        <f t="shared" ref="J61:V61" si="19">SUM(J58:J60)</f>
        <v>0</v>
      </c>
      <c r="K61" s="907"/>
      <c r="L61" s="908">
        <f t="shared" si="19"/>
        <v>0</v>
      </c>
      <c r="M61" s="909">
        <f t="shared" si="19"/>
        <v>0</v>
      </c>
      <c r="N61" s="910">
        <f t="shared" si="19"/>
        <v>0</v>
      </c>
      <c r="O61" s="910">
        <f t="shared" si="19"/>
        <v>0</v>
      </c>
      <c r="P61" s="910">
        <f t="shared" si="19"/>
        <v>0</v>
      </c>
      <c r="Q61" s="910">
        <f t="shared" ref="Q61:T61" si="20">SUM(Q58:Q60)</f>
        <v>0</v>
      </c>
      <c r="R61" s="910">
        <f t="shared" si="20"/>
        <v>0</v>
      </c>
      <c r="S61" s="910">
        <f t="shared" si="20"/>
        <v>0</v>
      </c>
      <c r="T61" s="910">
        <f t="shared" si="20"/>
        <v>0</v>
      </c>
      <c r="U61" s="910">
        <f t="shared" si="19"/>
        <v>0</v>
      </c>
      <c r="V61" s="910">
        <f t="shared" si="19"/>
        <v>0</v>
      </c>
      <c r="W61" s="911"/>
      <c r="X61" s="912">
        <f t="shared" ref="X61:AC61" si="21">SUM(X58:X60)</f>
        <v>0</v>
      </c>
      <c r="Y61" s="909">
        <f t="shared" si="21"/>
        <v>0</v>
      </c>
      <c r="Z61" s="910">
        <f t="shared" si="21"/>
        <v>0</v>
      </c>
      <c r="AA61" s="910">
        <f t="shared" si="21"/>
        <v>0</v>
      </c>
      <c r="AB61" s="910">
        <f t="shared" si="21"/>
        <v>0</v>
      </c>
      <c r="AC61" s="913">
        <f t="shared" si="21"/>
        <v>0</v>
      </c>
      <c r="AD61" s="657"/>
      <c r="AE61" s="657"/>
      <c r="AF61" s="861"/>
    </row>
    <row r="62" spans="2:32" ht="3.75" customHeight="1" x14ac:dyDescent="0.25">
      <c r="B62" s="860"/>
      <c r="C62" s="897"/>
      <c r="D62" s="896"/>
      <c r="E62" s="896"/>
      <c r="F62" s="896"/>
      <c r="G62" s="896"/>
      <c r="H62" s="896"/>
      <c r="I62" s="601"/>
      <c r="J62" s="914"/>
      <c r="K62" s="915"/>
      <c r="L62" s="916"/>
      <c r="M62" s="917"/>
      <c r="N62" s="917"/>
      <c r="O62" s="917"/>
      <c r="P62" s="917"/>
      <c r="Q62" s="916"/>
      <c r="R62" s="916"/>
      <c r="S62" s="916"/>
      <c r="T62" s="916"/>
      <c r="U62" s="916"/>
      <c r="V62" s="917"/>
      <c r="W62" s="894"/>
      <c r="X62" s="917"/>
      <c r="Y62" s="917"/>
      <c r="Z62" s="916"/>
      <c r="AA62" s="916"/>
      <c r="AB62" s="916"/>
      <c r="AC62" s="917"/>
      <c r="AD62" s="657"/>
      <c r="AE62" s="657"/>
      <c r="AF62" s="861"/>
    </row>
    <row r="63" spans="2:32" ht="15.75" thickBot="1" x14ac:dyDescent="0.3">
      <c r="B63" s="860"/>
      <c r="C63" s="880" t="s">
        <v>172</v>
      </c>
      <c r="D63" s="880"/>
      <c r="E63" s="880"/>
      <c r="F63" s="880"/>
      <c r="G63" s="880"/>
      <c r="H63" s="881"/>
      <c r="I63" s="881"/>
      <c r="J63" s="918"/>
      <c r="K63" s="919"/>
      <c r="L63" s="920"/>
      <c r="M63" s="921"/>
      <c r="N63" s="921"/>
      <c r="O63" s="921"/>
      <c r="P63" s="921"/>
      <c r="Q63" s="922"/>
      <c r="R63" s="922"/>
      <c r="S63" s="922"/>
      <c r="T63" s="922"/>
      <c r="U63" s="922"/>
      <c r="V63" s="921"/>
      <c r="W63" s="923"/>
      <c r="X63" s="916"/>
      <c r="Y63" s="942"/>
      <c r="Z63" s="924"/>
      <c r="AA63" s="924"/>
      <c r="AB63" s="924"/>
      <c r="AC63" s="924"/>
      <c r="AD63" s="657"/>
      <c r="AE63" s="657"/>
      <c r="AF63" s="861"/>
    </row>
    <row r="64" spans="2:32" x14ac:dyDescent="0.25">
      <c r="B64" s="860"/>
      <c r="C64" s="862"/>
      <c r="D64" s="925" t="s">
        <v>173</v>
      </c>
      <c r="E64" s="926"/>
      <c r="F64" s="926"/>
      <c r="G64" s="926"/>
      <c r="H64" s="926"/>
      <c r="I64" s="885" t="str">
        <f t="shared" ref="I64:I70" si="22">IFERROR(J64/J$120," ")</f>
        <v xml:space="preserve"> </v>
      </c>
      <c r="J64" s="538"/>
      <c r="K64" s="886"/>
      <c r="L64" s="927">
        <f t="shared" ref="L64:L69" si="23">SUM(M64:V64)</f>
        <v>0</v>
      </c>
      <c r="M64" s="404"/>
      <c r="N64" s="405"/>
      <c r="O64" s="405"/>
      <c r="P64" s="405"/>
      <c r="Q64" s="96"/>
      <c r="R64" s="96"/>
      <c r="S64" s="96"/>
      <c r="T64" s="96"/>
      <c r="U64" s="96"/>
      <c r="V64" s="96"/>
      <c r="W64" s="888"/>
      <c r="X64" s="928">
        <f t="shared" ref="X64:X69" si="24">SUM(Y64:AC64)</f>
        <v>0</v>
      </c>
      <c r="Y64" s="404"/>
      <c r="Z64" s="96"/>
      <c r="AA64" s="96"/>
      <c r="AB64" s="96"/>
      <c r="AC64" s="531"/>
      <c r="AD64" s="657"/>
      <c r="AE64" s="380"/>
      <c r="AF64" s="861"/>
    </row>
    <row r="65" spans="2:32" x14ac:dyDescent="0.25">
      <c r="B65" s="860"/>
      <c r="C65" s="862"/>
      <c r="D65" s="896" t="s">
        <v>174</v>
      </c>
      <c r="E65" s="897"/>
      <c r="F65" s="897"/>
      <c r="G65" s="897"/>
      <c r="H65" s="897"/>
      <c r="I65" s="891" t="str">
        <f t="shared" si="22"/>
        <v xml:space="preserve"> </v>
      </c>
      <c r="J65" s="90"/>
      <c r="K65" s="892"/>
      <c r="L65" s="893">
        <f t="shared" si="23"/>
        <v>0</v>
      </c>
      <c r="M65" s="90"/>
      <c r="N65" s="97"/>
      <c r="O65" s="97"/>
      <c r="P65" s="97"/>
      <c r="Q65" s="97"/>
      <c r="R65" s="97"/>
      <c r="S65" s="97"/>
      <c r="T65" s="97"/>
      <c r="U65" s="97"/>
      <c r="V65" s="97"/>
      <c r="W65" s="894"/>
      <c r="X65" s="929">
        <f t="shared" si="24"/>
        <v>0</v>
      </c>
      <c r="Y65" s="90"/>
      <c r="Z65" s="97"/>
      <c r="AA65" s="97"/>
      <c r="AB65" s="97"/>
      <c r="AC65" s="94"/>
      <c r="AD65" s="657"/>
      <c r="AE65" s="381"/>
      <c r="AF65" s="861"/>
    </row>
    <row r="66" spans="2:32" x14ac:dyDescent="0.25">
      <c r="B66" s="860"/>
      <c r="C66" s="862"/>
      <c r="D66" s="896" t="s">
        <v>175</v>
      </c>
      <c r="E66" s="897"/>
      <c r="F66" s="897"/>
      <c r="G66" s="897"/>
      <c r="H66" s="897"/>
      <c r="I66" s="891" t="str">
        <f t="shared" si="22"/>
        <v xml:space="preserve"> </v>
      </c>
      <c r="J66" s="90"/>
      <c r="K66" s="892"/>
      <c r="L66" s="893">
        <f t="shared" si="23"/>
        <v>0</v>
      </c>
      <c r="M66" s="90"/>
      <c r="N66" s="97"/>
      <c r="O66" s="97"/>
      <c r="P66" s="97"/>
      <c r="Q66" s="97"/>
      <c r="R66" s="97"/>
      <c r="S66" s="97"/>
      <c r="T66" s="97"/>
      <c r="U66" s="97"/>
      <c r="V66" s="97"/>
      <c r="W66" s="894"/>
      <c r="X66" s="929">
        <f t="shared" si="24"/>
        <v>0</v>
      </c>
      <c r="Y66" s="90"/>
      <c r="Z66" s="97"/>
      <c r="AA66" s="97"/>
      <c r="AB66" s="97"/>
      <c r="AC66" s="94"/>
      <c r="AD66" s="657"/>
      <c r="AE66" s="381"/>
      <c r="AF66" s="861"/>
    </row>
    <row r="67" spans="2:32" x14ac:dyDescent="0.25">
      <c r="B67" s="860"/>
      <c r="C67" s="862"/>
      <c r="D67" s="896" t="s">
        <v>176</v>
      </c>
      <c r="E67" s="897"/>
      <c r="F67" s="897"/>
      <c r="G67" s="897"/>
      <c r="H67" s="897"/>
      <c r="I67" s="891" t="str">
        <f t="shared" si="22"/>
        <v xml:space="preserve"> </v>
      </c>
      <c r="J67" s="90"/>
      <c r="K67" s="892"/>
      <c r="L67" s="893">
        <f t="shared" si="23"/>
        <v>0</v>
      </c>
      <c r="M67" s="90"/>
      <c r="N67" s="97"/>
      <c r="O67" s="97"/>
      <c r="P67" s="97"/>
      <c r="Q67" s="97"/>
      <c r="R67" s="97"/>
      <c r="S67" s="97"/>
      <c r="T67" s="97"/>
      <c r="U67" s="97"/>
      <c r="V67" s="97"/>
      <c r="W67" s="894"/>
      <c r="X67" s="929">
        <f t="shared" si="24"/>
        <v>0</v>
      </c>
      <c r="Y67" s="90"/>
      <c r="Z67" s="97"/>
      <c r="AA67" s="97"/>
      <c r="AB67" s="97"/>
      <c r="AC67" s="94"/>
      <c r="AD67" s="657"/>
      <c r="AE67" s="381"/>
      <c r="AF67" s="861"/>
    </row>
    <row r="68" spans="2:32" x14ac:dyDescent="0.25">
      <c r="B68" s="860"/>
      <c r="C68" s="862"/>
      <c r="D68" s="896" t="s">
        <v>177</v>
      </c>
      <c r="E68" s="897"/>
      <c r="F68" s="897"/>
      <c r="G68" s="897"/>
      <c r="H68" s="897"/>
      <c r="I68" s="891" t="str">
        <f t="shared" si="22"/>
        <v xml:space="preserve"> </v>
      </c>
      <c r="J68" s="90"/>
      <c r="K68" s="892"/>
      <c r="L68" s="893">
        <f t="shared" si="23"/>
        <v>0</v>
      </c>
      <c r="M68" s="90"/>
      <c r="N68" s="97"/>
      <c r="O68" s="97"/>
      <c r="P68" s="97"/>
      <c r="Q68" s="97"/>
      <c r="R68" s="97"/>
      <c r="S68" s="97"/>
      <c r="T68" s="97"/>
      <c r="U68" s="97"/>
      <c r="V68" s="97"/>
      <c r="W68" s="943"/>
      <c r="X68" s="929">
        <f t="shared" si="24"/>
        <v>0</v>
      </c>
      <c r="Y68" s="90"/>
      <c r="Z68" s="97"/>
      <c r="AA68" s="97"/>
      <c r="AB68" s="97"/>
      <c r="AC68" s="94"/>
      <c r="AD68" s="657"/>
      <c r="AE68" s="381"/>
      <c r="AF68" s="861"/>
    </row>
    <row r="69" spans="2:32" ht="15.75" thickBot="1" x14ac:dyDescent="0.3">
      <c r="B69" s="860"/>
      <c r="C69" s="862"/>
      <c r="D69" s="898" t="s">
        <v>371</v>
      </c>
      <c r="E69" s="2135"/>
      <c r="F69" s="2136"/>
      <c r="G69" s="2137"/>
      <c r="H69" s="897"/>
      <c r="I69" s="901" t="str">
        <f t="shared" si="22"/>
        <v xml:space="preserve"> </v>
      </c>
      <c r="J69" s="98"/>
      <c r="K69" s="902"/>
      <c r="L69" s="945">
        <f t="shared" si="23"/>
        <v>0</v>
      </c>
      <c r="M69" s="98"/>
      <c r="N69" s="99"/>
      <c r="O69" s="99"/>
      <c r="P69" s="99"/>
      <c r="Q69" s="99"/>
      <c r="R69" s="99"/>
      <c r="S69" s="99"/>
      <c r="T69" s="99"/>
      <c r="U69" s="99"/>
      <c r="V69" s="99"/>
      <c r="W69" s="944"/>
      <c r="X69" s="932">
        <f t="shared" si="24"/>
        <v>0</v>
      </c>
      <c r="Y69" s="98"/>
      <c r="Z69" s="99"/>
      <c r="AA69" s="99"/>
      <c r="AB69" s="99"/>
      <c r="AC69" s="100"/>
      <c r="AD69" s="657"/>
      <c r="AE69" s="382"/>
      <c r="AF69" s="861"/>
    </row>
    <row r="70" spans="2:32" ht="15.75" thickBot="1" x14ac:dyDescent="0.3">
      <c r="B70" s="860"/>
      <c r="C70" s="862"/>
      <c r="D70" s="897"/>
      <c r="E70" s="897"/>
      <c r="F70" s="897"/>
      <c r="G70" s="896" t="s">
        <v>139</v>
      </c>
      <c r="H70" s="896"/>
      <c r="I70" s="905" t="str">
        <f t="shared" si="22"/>
        <v xml:space="preserve"> </v>
      </c>
      <c r="J70" s="906">
        <f t="shared" ref="J70:V70" si="25">SUM(J64:J69)</f>
        <v>0</v>
      </c>
      <c r="K70" s="907"/>
      <c r="L70" s="908">
        <f t="shared" si="25"/>
        <v>0</v>
      </c>
      <c r="M70" s="909">
        <f t="shared" si="25"/>
        <v>0</v>
      </c>
      <c r="N70" s="910">
        <f t="shared" si="25"/>
        <v>0</v>
      </c>
      <c r="O70" s="910">
        <f t="shared" si="25"/>
        <v>0</v>
      </c>
      <c r="P70" s="910">
        <f t="shared" si="25"/>
        <v>0</v>
      </c>
      <c r="Q70" s="910">
        <f t="shared" ref="Q70:T70" si="26">SUM(Q64:Q69)</f>
        <v>0</v>
      </c>
      <c r="R70" s="910">
        <f t="shared" si="26"/>
        <v>0</v>
      </c>
      <c r="S70" s="910">
        <f t="shared" si="26"/>
        <v>0</v>
      </c>
      <c r="T70" s="910">
        <f t="shared" si="26"/>
        <v>0</v>
      </c>
      <c r="U70" s="910">
        <f t="shared" si="25"/>
        <v>0</v>
      </c>
      <c r="V70" s="910">
        <f t="shared" si="25"/>
        <v>0</v>
      </c>
      <c r="W70" s="911"/>
      <c r="X70" s="912">
        <f t="shared" ref="X70:AC70" si="27">SUM(X64:X69)</f>
        <v>0</v>
      </c>
      <c r="Y70" s="909">
        <f t="shared" si="27"/>
        <v>0</v>
      </c>
      <c r="Z70" s="910">
        <f t="shared" si="27"/>
        <v>0</v>
      </c>
      <c r="AA70" s="910">
        <f t="shared" si="27"/>
        <v>0</v>
      </c>
      <c r="AB70" s="910">
        <f t="shared" si="27"/>
        <v>0</v>
      </c>
      <c r="AC70" s="913">
        <f t="shared" si="27"/>
        <v>0</v>
      </c>
      <c r="AD70" s="657"/>
      <c r="AE70" s="657"/>
      <c r="AF70" s="861"/>
    </row>
    <row r="71" spans="2:32" ht="3.75" customHeight="1" x14ac:dyDescent="0.25">
      <c r="B71" s="860"/>
      <c r="C71" s="897"/>
      <c r="D71" s="896"/>
      <c r="E71" s="896"/>
      <c r="F71" s="896"/>
      <c r="G71" s="896"/>
      <c r="H71" s="896"/>
      <c r="I71" s="601"/>
      <c r="J71" s="914"/>
      <c r="K71" s="933"/>
      <c r="L71" s="916"/>
      <c r="M71" s="917"/>
      <c r="N71" s="917"/>
      <c r="O71" s="917"/>
      <c r="P71" s="917"/>
      <c r="Q71" s="916"/>
      <c r="R71" s="916"/>
      <c r="S71" s="916"/>
      <c r="T71" s="916"/>
      <c r="U71" s="916"/>
      <c r="V71" s="917"/>
      <c r="W71" s="934"/>
      <c r="X71" s="935"/>
      <c r="Y71" s="935"/>
      <c r="Z71" s="941"/>
      <c r="AA71" s="941"/>
      <c r="AB71" s="941"/>
      <c r="AC71" s="935"/>
      <c r="AD71" s="917"/>
      <c r="AE71" s="917"/>
      <c r="AF71" s="861"/>
    </row>
    <row r="72" spans="2:32" ht="15.75" thickBot="1" x14ac:dyDescent="0.3">
      <c r="B72" s="860"/>
      <c r="C72" s="937" t="s">
        <v>178</v>
      </c>
      <c r="D72" s="937"/>
      <c r="E72" s="937"/>
      <c r="F72" s="937"/>
      <c r="G72" s="937"/>
      <c r="H72" s="881"/>
      <c r="I72" s="881"/>
      <c r="J72" s="918"/>
      <c r="K72" s="919"/>
      <c r="L72" s="920"/>
      <c r="M72" s="921"/>
      <c r="N72" s="921"/>
      <c r="O72" s="921"/>
      <c r="P72" s="921"/>
      <c r="Q72" s="922"/>
      <c r="R72" s="922"/>
      <c r="S72" s="922"/>
      <c r="T72" s="922"/>
      <c r="U72" s="922"/>
      <c r="V72" s="921"/>
      <c r="W72" s="894"/>
      <c r="X72" s="917"/>
      <c r="Y72" s="917"/>
      <c r="Z72" s="916"/>
      <c r="AA72" s="916"/>
      <c r="AB72" s="916"/>
      <c r="AC72" s="917"/>
      <c r="AD72" s="917"/>
      <c r="AE72" s="917"/>
      <c r="AF72" s="938"/>
    </row>
    <row r="73" spans="2:32" x14ac:dyDescent="0.25">
      <c r="B73" s="860"/>
      <c r="C73" s="862"/>
      <c r="D73" s="925" t="s">
        <v>179</v>
      </c>
      <c r="E73" s="926"/>
      <c r="F73" s="926"/>
      <c r="G73" s="926"/>
      <c r="H73" s="926"/>
      <c r="I73" s="885" t="str">
        <f t="shared" ref="I73:I81" si="28">IFERROR(J73/J$120," ")</f>
        <v xml:space="preserve"> </v>
      </c>
      <c r="J73" s="538"/>
      <c r="K73" s="886"/>
      <c r="L73" s="927">
        <f t="shared" ref="L73:L80" si="29">SUM(M73:V73)</f>
        <v>0</v>
      </c>
      <c r="M73" s="404"/>
      <c r="N73" s="405"/>
      <c r="O73" s="405"/>
      <c r="P73" s="405"/>
      <c r="Q73" s="96"/>
      <c r="R73" s="96"/>
      <c r="S73" s="96"/>
      <c r="T73" s="96"/>
      <c r="U73" s="96"/>
      <c r="V73" s="406"/>
      <c r="W73" s="888"/>
      <c r="X73" s="928">
        <f t="shared" ref="X73:X80" si="30">SUM(Y73:AC73)</f>
        <v>0</v>
      </c>
      <c r="Y73" s="404"/>
      <c r="Z73" s="96"/>
      <c r="AA73" s="96"/>
      <c r="AB73" s="96"/>
      <c r="AC73" s="531"/>
      <c r="AD73" s="657"/>
      <c r="AE73" s="380"/>
      <c r="AF73" s="861"/>
    </row>
    <row r="74" spans="2:32" x14ac:dyDescent="0.25">
      <c r="B74" s="860"/>
      <c r="C74" s="862"/>
      <c r="D74" s="896" t="s">
        <v>180</v>
      </c>
      <c r="E74" s="897"/>
      <c r="F74" s="897"/>
      <c r="G74" s="897"/>
      <c r="H74" s="897"/>
      <c r="I74" s="891" t="str">
        <f t="shared" si="28"/>
        <v xml:space="preserve"> </v>
      </c>
      <c r="J74" s="90"/>
      <c r="K74" s="892"/>
      <c r="L74" s="893">
        <f t="shared" si="29"/>
        <v>0</v>
      </c>
      <c r="M74" s="90"/>
      <c r="N74" s="97"/>
      <c r="O74" s="97"/>
      <c r="P74" s="97"/>
      <c r="Q74" s="97"/>
      <c r="R74" s="97"/>
      <c r="S74" s="97"/>
      <c r="T74" s="97"/>
      <c r="U74" s="97"/>
      <c r="V74" s="97"/>
      <c r="W74" s="894"/>
      <c r="X74" s="929">
        <f t="shared" si="30"/>
        <v>0</v>
      </c>
      <c r="Y74" s="90"/>
      <c r="Z74" s="97"/>
      <c r="AA74" s="97"/>
      <c r="AB74" s="97"/>
      <c r="AC74" s="94"/>
      <c r="AD74" s="657"/>
      <c r="AE74" s="381"/>
      <c r="AF74" s="861"/>
    </row>
    <row r="75" spans="2:32" x14ac:dyDescent="0.25">
      <c r="B75" s="860"/>
      <c r="C75" s="862"/>
      <c r="D75" s="896" t="s">
        <v>181</v>
      </c>
      <c r="E75" s="897"/>
      <c r="F75" s="897"/>
      <c r="G75" s="897"/>
      <c r="H75" s="897"/>
      <c r="I75" s="891" t="str">
        <f t="shared" si="28"/>
        <v xml:space="preserve"> </v>
      </c>
      <c r="J75" s="90"/>
      <c r="K75" s="892"/>
      <c r="L75" s="893">
        <f t="shared" si="29"/>
        <v>0</v>
      </c>
      <c r="M75" s="90"/>
      <c r="N75" s="97"/>
      <c r="O75" s="97"/>
      <c r="P75" s="97"/>
      <c r="Q75" s="97"/>
      <c r="R75" s="97"/>
      <c r="S75" s="97"/>
      <c r="T75" s="97"/>
      <c r="U75" s="97"/>
      <c r="V75" s="97"/>
      <c r="W75" s="894"/>
      <c r="X75" s="929">
        <f t="shared" si="30"/>
        <v>0</v>
      </c>
      <c r="Y75" s="90"/>
      <c r="Z75" s="97"/>
      <c r="AA75" s="97"/>
      <c r="AB75" s="97"/>
      <c r="AC75" s="94"/>
      <c r="AD75" s="657"/>
      <c r="AE75" s="381"/>
      <c r="AF75" s="861"/>
    </row>
    <row r="76" spans="2:32" x14ac:dyDescent="0.25">
      <c r="B76" s="860"/>
      <c r="C76" s="862"/>
      <c r="D76" s="898" t="s">
        <v>182</v>
      </c>
      <c r="E76" s="899"/>
      <c r="F76" s="899"/>
      <c r="G76" s="899"/>
      <c r="H76" s="899"/>
      <c r="I76" s="891" t="str">
        <f t="shared" si="28"/>
        <v xml:space="preserve"> </v>
      </c>
      <c r="J76" s="90"/>
      <c r="K76" s="892"/>
      <c r="L76" s="893">
        <f>SUM(M76:V76)</f>
        <v>0</v>
      </c>
      <c r="M76" s="90"/>
      <c r="N76" s="97"/>
      <c r="O76" s="97"/>
      <c r="P76" s="97"/>
      <c r="Q76" s="97"/>
      <c r="R76" s="97"/>
      <c r="S76" s="97"/>
      <c r="T76" s="97"/>
      <c r="U76" s="97"/>
      <c r="V76" s="97"/>
      <c r="W76" s="894"/>
      <c r="X76" s="929">
        <f t="shared" si="30"/>
        <v>0</v>
      </c>
      <c r="Y76" s="90"/>
      <c r="Z76" s="97"/>
      <c r="AA76" s="97"/>
      <c r="AB76" s="97"/>
      <c r="AC76" s="94"/>
      <c r="AD76" s="657"/>
      <c r="AE76" s="381"/>
      <c r="AF76" s="861"/>
    </row>
    <row r="77" spans="2:32" x14ac:dyDescent="0.25">
      <c r="B77" s="860"/>
      <c r="C77" s="862"/>
      <c r="D77" s="898" t="s">
        <v>183</v>
      </c>
      <c r="E77" s="899"/>
      <c r="F77" s="899"/>
      <c r="G77" s="899"/>
      <c r="H77" s="899"/>
      <c r="I77" s="891" t="str">
        <f t="shared" si="28"/>
        <v xml:space="preserve"> </v>
      </c>
      <c r="J77" s="90"/>
      <c r="K77" s="892"/>
      <c r="L77" s="893">
        <f t="shared" si="29"/>
        <v>0</v>
      </c>
      <c r="M77" s="90"/>
      <c r="N77" s="97"/>
      <c r="O77" s="97"/>
      <c r="P77" s="97"/>
      <c r="Q77" s="97"/>
      <c r="R77" s="97"/>
      <c r="S77" s="97"/>
      <c r="T77" s="97"/>
      <c r="U77" s="97"/>
      <c r="V77" s="97"/>
      <c r="W77" s="894"/>
      <c r="X77" s="929">
        <f t="shared" si="30"/>
        <v>0</v>
      </c>
      <c r="Y77" s="90"/>
      <c r="Z77" s="97"/>
      <c r="AA77" s="97"/>
      <c r="AB77" s="97"/>
      <c r="AC77" s="94"/>
      <c r="AD77" s="657"/>
      <c r="AE77" s="381"/>
      <c r="AF77" s="861"/>
    </row>
    <row r="78" spans="2:32" x14ac:dyDescent="0.25">
      <c r="B78" s="860"/>
      <c r="C78" s="862"/>
      <c r="D78" s="898" t="s">
        <v>184</v>
      </c>
      <c r="E78" s="899"/>
      <c r="F78" s="899"/>
      <c r="G78" s="899"/>
      <c r="H78" s="899"/>
      <c r="I78" s="891" t="str">
        <f t="shared" si="28"/>
        <v xml:space="preserve"> </v>
      </c>
      <c r="J78" s="90"/>
      <c r="K78" s="892"/>
      <c r="L78" s="893">
        <f t="shared" si="29"/>
        <v>0</v>
      </c>
      <c r="M78" s="90"/>
      <c r="N78" s="97"/>
      <c r="O78" s="97"/>
      <c r="P78" s="97"/>
      <c r="Q78" s="97"/>
      <c r="R78" s="97"/>
      <c r="S78" s="97"/>
      <c r="T78" s="97"/>
      <c r="U78" s="97"/>
      <c r="V78" s="97"/>
      <c r="W78" s="894"/>
      <c r="X78" s="929">
        <f t="shared" si="30"/>
        <v>0</v>
      </c>
      <c r="Y78" s="90"/>
      <c r="Z78" s="97"/>
      <c r="AA78" s="97"/>
      <c r="AB78" s="97"/>
      <c r="AC78" s="94"/>
      <c r="AD78" s="657"/>
      <c r="AE78" s="381"/>
      <c r="AF78" s="861"/>
    </row>
    <row r="79" spans="2:32" x14ac:dyDescent="0.25">
      <c r="B79" s="860"/>
      <c r="C79" s="862"/>
      <c r="D79" s="898" t="s">
        <v>185</v>
      </c>
      <c r="E79" s="899"/>
      <c r="F79" s="899"/>
      <c r="G79" s="899"/>
      <c r="H79" s="899"/>
      <c r="I79" s="891" t="str">
        <f t="shared" si="28"/>
        <v xml:space="preserve"> </v>
      </c>
      <c r="J79" s="90"/>
      <c r="K79" s="892"/>
      <c r="L79" s="893">
        <f t="shared" si="29"/>
        <v>0</v>
      </c>
      <c r="M79" s="90"/>
      <c r="N79" s="97"/>
      <c r="O79" s="97"/>
      <c r="P79" s="97"/>
      <c r="Q79" s="97"/>
      <c r="R79" s="97"/>
      <c r="S79" s="97"/>
      <c r="T79" s="97"/>
      <c r="U79" s="97"/>
      <c r="V79" s="97"/>
      <c r="W79" s="894"/>
      <c r="X79" s="929">
        <f t="shared" si="30"/>
        <v>0</v>
      </c>
      <c r="Y79" s="90"/>
      <c r="Z79" s="97"/>
      <c r="AA79" s="97"/>
      <c r="AB79" s="97"/>
      <c r="AC79" s="94"/>
      <c r="AD79" s="657"/>
      <c r="AE79" s="381"/>
      <c r="AF79" s="861"/>
    </row>
    <row r="80" spans="2:32" ht="15.75" thickBot="1" x14ac:dyDescent="0.3">
      <c r="B80" s="860"/>
      <c r="C80" s="862"/>
      <c r="D80" s="898" t="s">
        <v>371</v>
      </c>
      <c r="E80" s="2135"/>
      <c r="F80" s="2136"/>
      <c r="G80" s="2137"/>
      <c r="H80" s="899"/>
      <c r="I80" s="901" t="str">
        <f t="shared" si="28"/>
        <v xml:space="preserve"> </v>
      </c>
      <c r="J80" s="98"/>
      <c r="K80" s="902"/>
      <c r="L80" s="945">
        <f t="shared" si="29"/>
        <v>0</v>
      </c>
      <c r="M80" s="98"/>
      <c r="N80" s="99"/>
      <c r="O80" s="99"/>
      <c r="P80" s="99"/>
      <c r="Q80" s="99"/>
      <c r="R80" s="99"/>
      <c r="S80" s="99"/>
      <c r="T80" s="99"/>
      <c r="U80" s="99"/>
      <c r="V80" s="99"/>
      <c r="W80" s="894"/>
      <c r="X80" s="932">
        <f t="shared" si="30"/>
        <v>0</v>
      </c>
      <c r="Y80" s="98"/>
      <c r="Z80" s="99"/>
      <c r="AA80" s="99"/>
      <c r="AB80" s="99"/>
      <c r="AC80" s="100"/>
      <c r="AD80" s="657"/>
      <c r="AE80" s="382"/>
      <c r="AF80" s="861"/>
    </row>
    <row r="81" spans="2:32" ht="15.75" thickBot="1" x14ac:dyDescent="0.3">
      <c r="B81" s="860"/>
      <c r="C81" s="862"/>
      <c r="D81" s="897"/>
      <c r="E81" s="897"/>
      <c r="F81" s="897"/>
      <c r="G81" s="896" t="s">
        <v>139</v>
      </c>
      <c r="H81" s="896"/>
      <c r="I81" s="905" t="str">
        <f t="shared" si="28"/>
        <v xml:space="preserve"> </v>
      </c>
      <c r="J81" s="906">
        <f t="shared" ref="J81:V81" si="31">SUM(J73:J80)</f>
        <v>0</v>
      </c>
      <c r="K81" s="907"/>
      <c r="L81" s="908">
        <f t="shared" si="31"/>
        <v>0</v>
      </c>
      <c r="M81" s="909">
        <f t="shared" si="31"/>
        <v>0</v>
      </c>
      <c r="N81" s="910">
        <f t="shared" si="31"/>
        <v>0</v>
      </c>
      <c r="O81" s="910">
        <f t="shared" si="31"/>
        <v>0</v>
      </c>
      <c r="P81" s="910">
        <f t="shared" si="31"/>
        <v>0</v>
      </c>
      <c r="Q81" s="910">
        <f t="shared" ref="Q81:T81" si="32">SUM(Q73:Q80)</f>
        <v>0</v>
      </c>
      <c r="R81" s="910">
        <f t="shared" si="32"/>
        <v>0</v>
      </c>
      <c r="S81" s="910">
        <f t="shared" si="32"/>
        <v>0</v>
      </c>
      <c r="T81" s="910">
        <f t="shared" si="32"/>
        <v>0</v>
      </c>
      <c r="U81" s="910">
        <f t="shared" si="31"/>
        <v>0</v>
      </c>
      <c r="V81" s="910">
        <f t="shared" si="31"/>
        <v>0</v>
      </c>
      <c r="W81" s="911"/>
      <c r="X81" s="912">
        <f t="shared" ref="X81:AC81" si="33">SUM(X73:X80)</f>
        <v>0</v>
      </c>
      <c r="Y81" s="909">
        <f t="shared" si="33"/>
        <v>0</v>
      </c>
      <c r="Z81" s="910">
        <f t="shared" si="33"/>
        <v>0</v>
      </c>
      <c r="AA81" s="910">
        <f t="shared" si="33"/>
        <v>0</v>
      </c>
      <c r="AB81" s="910">
        <f t="shared" si="33"/>
        <v>0</v>
      </c>
      <c r="AC81" s="913">
        <f t="shared" si="33"/>
        <v>0</v>
      </c>
      <c r="AD81" s="657"/>
      <c r="AE81" s="657"/>
      <c r="AF81" s="861"/>
    </row>
    <row r="82" spans="2:32" ht="3.75" customHeight="1" x14ac:dyDescent="0.25">
      <c r="B82" s="860"/>
      <c r="C82" s="897"/>
      <c r="D82" s="897"/>
      <c r="E82" s="897"/>
      <c r="F82" s="897"/>
      <c r="G82" s="897"/>
      <c r="H82" s="897"/>
      <c r="I82" s="601"/>
      <c r="J82" s="914"/>
      <c r="K82" s="915"/>
      <c r="L82" s="916"/>
      <c r="M82" s="917"/>
      <c r="N82" s="917"/>
      <c r="O82" s="917"/>
      <c r="P82" s="917"/>
      <c r="Q82" s="916"/>
      <c r="R82" s="916"/>
      <c r="S82" s="916"/>
      <c r="T82" s="916"/>
      <c r="U82" s="916"/>
      <c r="V82" s="917"/>
      <c r="W82" s="894"/>
      <c r="X82" s="917"/>
      <c r="Y82" s="917"/>
      <c r="Z82" s="916"/>
      <c r="AA82" s="916"/>
      <c r="AB82" s="916"/>
      <c r="AC82" s="917"/>
      <c r="AD82" s="657"/>
      <c r="AE82" s="657"/>
      <c r="AF82" s="861"/>
    </row>
    <row r="83" spans="2:32" ht="15.75" thickBot="1" x14ac:dyDescent="0.3">
      <c r="B83" s="860"/>
      <c r="C83" s="880" t="s">
        <v>186</v>
      </c>
      <c r="D83" s="880"/>
      <c r="E83" s="880"/>
      <c r="F83" s="880"/>
      <c r="G83" s="880"/>
      <c r="H83" s="881"/>
      <c r="I83" s="881"/>
      <c r="J83" s="918"/>
      <c r="K83" s="919"/>
      <c r="L83" s="920"/>
      <c r="M83" s="921"/>
      <c r="N83" s="921"/>
      <c r="O83" s="921"/>
      <c r="P83" s="921"/>
      <c r="Q83" s="922"/>
      <c r="R83" s="922"/>
      <c r="S83" s="922"/>
      <c r="T83" s="922"/>
      <c r="U83" s="922"/>
      <c r="V83" s="921"/>
      <c r="W83" s="894"/>
      <c r="X83" s="946"/>
      <c r="Y83" s="947"/>
      <c r="Z83" s="916"/>
      <c r="AA83" s="916"/>
      <c r="AB83" s="916"/>
      <c r="AC83" s="946"/>
      <c r="AD83" s="657"/>
      <c r="AE83" s="657"/>
      <c r="AF83" s="861"/>
    </row>
    <row r="84" spans="2:32" x14ac:dyDescent="0.25">
      <c r="B84" s="860"/>
      <c r="C84" s="862"/>
      <c r="D84" s="948" t="s">
        <v>187</v>
      </c>
      <c r="E84" s="949"/>
      <c r="F84" s="949"/>
      <c r="G84" s="949"/>
      <c r="H84" s="949"/>
      <c r="I84" s="885" t="str">
        <f>IFERROR(J84/J$120," ")</f>
        <v xml:space="preserve"> </v>
      </c>
      <c r="J84" s="538"/>
      <c r="K84" s="886"/>
      <c r="L84" s="927">
        <f>SUM(M84:V84)</f>
        <v>0</v>
      </c>
      <c r="M84" s="407"/>
      <c r="N84" s="408"/>
      <c r="O84" s="408"/>
      <c r="P84" s="408"/>
      <c r="Q84" s="96"/>
      <c r="R84" s="96"/>
      <c r="S84" s="96"/>
      <c r="T84" s="96"/>
      <c r="U84" s="96"/>
      <c r="V84" s="96"/>
      <c r="W84" s="888"/>
      <c r="X84" s="928">
        <f>SUM(Y84:AC84)</f>
        <v>0</v>
      </c>
      <c r="Y84" s="407"/>
      <c r="Z84" s="96"/>
      <c r="AA84" s="96"/>
      <c r="AB84" s="96"/>
      <c r="AC84" s="531"/>
      <c r="AD84" s="657"/>
      <c r="AE84" s="380"/>
      <c r="AF84" s="861"/>
    </row>
    <row r="85" spans="2:32" x14ac:dyDescent="0.25">
      <c r="B85" s="860"/>
      <c r="C85" s="862"/>
      <c r="D85" s="898" t="s">
        <v>188</v>
      </c>
      <c r="E85" s="899"/>
      <c r="F85" s="899"/>
      <c r="G85" s="899"/>
      <c r="H85" s="899"/>
      <c r="I85" s="891" t="str">
        <f>IFERROR(J85/J$120," ")</f>
        <v xml:space="preserve"> </v>
      </c>
      <c r="J85" s="90"/>
      <c r="K85" s="892"/>
      <c r="L85" s="893">
        <f>SUM(M85:V85)</f>
        <v>0</v>
      </c>
      <c r="M85" s="90"/>
      <c r="N85" s="97"/>
      <c r="O85" s="97"/>
      <c r="P85" s="97"/>
      <c r="Q85" s="97"/>
      <c r="R85" s="97"/>
      <c r="S85" s="97"/>
      <c r="T85" s="97"/>
      <c r="U85" s="97"/>
      <c r="V85" s="97"/>
      <c r="W85" s="894"/>
      <c r="X85" s="929">
        <f>SUM(Y85:AC85)</f>
        <v>0</v>
      </c>
      <c r="Y85" s="90"/>
      <c r="Z85" s="97"/>
      <c r="AA85" s="97"/>
      <c r="AB85" s="97"/>
      <c r="AC85" s="94"/>
      <c r="AD85" s="657"/>
      <c r="AE85" s="381"/>
      <c r="AF85" s="861"/>
    </row>
    <row r="86" spans="2:32" ht="15.75" thickBot="1" x14ac:dyDescent="0.3">
      <c r="B86" s="860"/>
      <c r="C86" s="862"/>
      <c r="D86" s="898" t="s">
        <v>371</v>
      </c>
      <c r="E86" s="2135"/>
      <c r="F86" s="2136"/>
      <c r="G86" s="2137"/>
      <c r="H86" s="899"/>
      <c r="I86" s="901" t="str">
        <f>IFERROR(J86/J$120," ")</f>
        <v xml:space="preserve"> </v>
      </c>
      <c r="J86" s="98"/>
      <c r="K86" s="902"/>
      <c r="L86" s="945">
        <f>SUM(M86:V86)</f>
        <v>0</v>
      </c>
      <c r="M86" s="98"/>
      <c r="N86" s="99"/>
      <c r="O86" s="99"/>
      <c r="P86" s="99"/>
      <c r="Q86" s="99"/>
      <c r="R86" s="99"/>
      <c r="S86" s="99"/>
      <c r="T86" s="99"/>
      <c r="U86" s="99"/>
      <c r="V86" s="99"/>
      <c r="W86" s="894"/>
      <c r="X86" s="932">
        <f>SUM(Y86:AC86)</f>
        <v>0</v>
      </c>
      <c r="Y86" s="98"/>
      <c r="Z86" s="99"/>
      <c r="AA86" s="99"/>
      <c r="AB86" s="99"/>
      <c r="AC86" s="100"/>
      <c r="AD86" s="657"/>
      <c r="AE86" s="382"/>
      <c r="AF86" s="861"/>
    </row>
    <row r="87" spans="2:32" ht="15.75" thickBot="1" x14ac:dyDescent="0.3">
      <c r="B87" s="860"/>
      <c r="C87" s="862"/>
      <c r="D87" s="897"/>
      <c r="E87" s="897"/>
      <c r="F87" s="897"/>
      <c r="G87" s="896" t="s">
        <v>139</v>
      </c>
      <c r="H87" s="896"/>
      <c r="I87" s="905" t="str">
        <f>IFERROR(J87/J$120," ")</f>
        <v xml:space="preserve"> </v>
      </c>
      <c r="J87" s="906">
        <f t="shared" ref="J87:V87" si="34">SUM(J84:J86)</f>
        <v>0</v>
      </c>
      <c r="K87" s="907"/>
      <c r="L87" s="908">
        <f t="shared" si="34"/>
        <v>0</v>
      </c>
      <c r="M87" s="909">
        <f t="shared" si="34"/>
        <v>0</v>
      </c>
      <c r="N87" s="910">
        <f t="shared" si="34"/>
        <v>0</v>
      </c>
      <c r="O87" s="910">
        <f t="shared" si="34"/>
        <v>0</v>
      </c>
      <c r="P87" s="910">
        <f t="shared" si="34"/>
        <v>0</v>
      </c>
      <c r="Q87" s="910">
        <f t="shared" ref="Q87:T87" si="35">SUM(Q84:Q86)</f>
        <v>0</v>
      </c>
      <c r="R87" s="910">
        <f t="shared" si="35"/>
        <v>0</v>
      </c>
      <c r="S87" s="910">
        <f t="shared" si="35"/>
        <v>0</v>
      </c>
      <c r="T87" s="910">
        <f t="shared" si="35"/>
        <v>0</v>
      </c>
      <c r="U87" s="910">
        <f t="shared" si="34"/>
        <v>0</v>
      </c>
      <c r="V87" s="910">
        <f t="shared" si="34"/>
        <v>0</v>
      </c>
      <c r="W87" s="911"/>
      <c r="X87" s="912">
        <f t="shared" ref="X87:AC87" si="36">SUM(X84:X86)</f>
        <v>0</v>
      </c>
      <c r="Y87" s="909">
        <f t="shared" si="36"/>
        <v>0</v>
      </c>
      <c r="Z87" s="910">
        <f t="shared" si="36"/>
        <v>0</v>
      </c>
      <c r="AA87" s="910">
        <f t="shared" si="36"/>
        <v>0</v>
      </c>
      <c r="AB87" s="910">
        <f t="shared" si="36"/>
        <v>0</v>
      </c>
      <c r="AC87" s="913">
        <f t="shared" si="36"/>
        <v>0</v>
      </c>
      <c r="AD87" s="657"/>
      <c r="AE87" s="657"/>
      <c r="AF87" s="861"/>
    </row>
    <row r="88" spans="2:32" ht="3.75" customHeight="1" x14ac:dyDescent="0.25">
      <c r="B88" s="860"/>
      <c r="C88" s="897"/>
      <c r="D88" s="897"/>
      <c r="E88" s="897"/>
      <c r="F88" s="897"/>
      <c r="G88" s="897"/>
      <c r="H88" s="897"/>
      <c r="I88" s="601"/>
      <c r="J88" s="914"/>
      <c r="K88" s="915"/>
      <c r="L88" s="916"/>
      <c r="M88" s="917"/>
      <c r="N88" s="917"/>
      <c r="O88" s="917"/>
      <c r="P88" s="917"/>
      <c r="Q88" s="916"/>
      <c r="R88" s="916"/>
      <c r="S88" s="916"/>
      <c r="T88" s="916"/>
      <c r="U88" s="916"/>
      <c r="V88" s="917"/>
      <c r="W88" s="894"/>
      <c r="X88" s="946"/>
      <c r="Y88" s="946"/>
      <c r="Z88" s="916"/>
      <c r="AA88" s="916"/>
      <c r="AB88" s="916"/>
      <c r="AC88" s="946"/>
      <c r="AD88" s="657"/>
      <c r="AE88" s="657"/>
      <c r="AF88" s="861"/>
    </row>
    <row r="89" spans="2:32" ht="15.75" thickBot="1" x14ac:dyDescent="0.3">
      <c r="B89" s="860"/>
      <c r="C89" s="880" t="s">
        <v>189</v>
      </c>
      <c r="D89" s="880"/>
      <c r="E89" s="880"/>
      <c r="F89" s="880"/>
      <c r="G89" s="880"/>
      <c r="H89" s="881"/>
      <c r="I89" s="881"/>
      <c r="J89" s="918"/>
      <c r="K89" s="919"/>
      <c r="L89" s="920"/>
      <c r="M89" s="921"/>
      <c r="N89" s="921"/>
      <c r="O89" s="921"/>
      <c r="P89" s="921"/>
      <c r="Q89" s="922"/>
      <c r="R89" s="922"/>
      <c r="S89" s="922"/>
      <c r="T89" s="922"/>
      <c r="U89" s="922"/>
      <c r="V89" s="921"/>
      <c r="W89" s="894"/>
      <c r="X89" s="946"/>
      <c r="Y89" s="946"/>
      <c r="Z89" s="916"/>
      <c r="AA89" s="916"/>
      <c r="AB89" s="916"/>
      <c r="AC89" s="946"/>
      <c r="AD89" s="657"/>
      <c r="AE89" s="657"/>
      <c r="AF89" s="861"/>
    </row>
    <row r="90" spans="2:32" x14ac:dyDescent="0.25">
      <c r="B90" s="860"/>
      <c r="C90" s="862"/>
      <c r="D90" s="948" t="s">
        <v>190</v>
      </c>
      <c r="E90" s="949"/>
      <c r="F90" s="949"/>
      <c r="G90" s="949"/>
      <c r="H90" s="949"/>
      <c r="I90" s="885" t="str">
        <f t="shared" ref="I90:I103" si="37">IFERROR(J90/J$120," ")</f>
        <v xml:space="preserve"> </v>
      </c>
      <c r="J90" s="538"/>
      <c r="K90" s="886"/>
      <c r="L90" s="927">
        <f t="shared" ref="L90:L102" si="38">SUM(M90:V90)</f>
        <v>0</v>
      </c>
      <c r="M90" s="88"/>
      <c r="N90" s="96"/>
      <c r="O90" s="96"/>
      <c r="P90" s="96"/>
      <c r="Q90" s="96"/>
      <c r="R90" s="96"/>
      <c r="S90" s="96"/>
      <c r="T90" s="96"/>
      <c r="U90" s="96"/>
      <c r="V90" s="96"/>
      <c r="W90" s="888"/>
      <c r="X90" s="928">
        <f t="shared" ref="X90:X102" si="39">SUM(Y90:AC90)</f>
        <v>0</v>
      </c>
      <c r="Y90" s="88"/>
      <c r="Z90" s="96"/>
      <c r="AA90" s="96"/>
      <c r="AB90" s="96"/>
      <c r="AC90" s="531"/>
      <c r="AD90" s="657"/>
      <c r="AE90" s="380"/>
      <c r="AF90" s="861"/>
    </row>
    <row r="91" spans="2:32" x14ac:dyDescent="0.25">
      <c r="B91" s="860"/>
      <c r="C91" s="862"/>
      <c r="D91" s="898" t="s">
        <v>191</v>
      </c>
      <c r="E91" s="899"/>
      <c r="F91" s="899"/>
      <c r="G91" s="899"/>
      <c r="H91" s="899"/>
      <c r="I91" s="891" t="str">
        <f t="shared" si="37"/>
        <v xml:space="preserve"> </v>
      </c>
      <c r="J91" s="90"/>
      <c r="K91" s="892"/>
      <c r="L91" s="893">
        <f t="shared" si="38"/>
        <v>0</v>
      </c>
      <c r="M91" s="90"/>
      <c r="N91" s="97"/>
      <c r="O91" s="97"/>
      <c r="P91" s="97"/>
      <c r="Q91" s="97"/>
      <c r="R91" s="97"/>
      <c r="S91" s="97"/>
      <c r="T91" s="97"/>
      <c r="U91" s="97"/>
      <c r="V91" s="97"/>
      <c r="W91" s="894"/>
      <c r="X91" s="929">
        <f t="shared" si="39"/>
        <v>0</v>
      </c>
      <c r="Y91" s="90"/>
      <c r="Z91" s="97"/>
      <c r="AA91" s="97"/>
      <c r="AB91" s="97"/>
      <c r="AC91" s="94"/>
      <c r="AD91" s="657"/>
      <c r="AE91" s="381"/>
      <c r="AF91" s="861"/>
    </row>
    <row r="92" spans="2:32" x14ac:dyDescent="0.25">
      <c r="B92" s="860"/>
      <c r="C92" s="862"/>
      <c r="D92" s="898" t="s">
        <v>91</v>
      </c>
      <c r="E92" s="899"/>
      <c r="F92" s="899"/>
      <c r="G92" s="950" t="str">
        <f>IF(AND(J92&lt;&gt;0,N130=0),Messages!B34,"")</f>
        <v/>
      </c>
      <c r="H92" s="899"/>
      <c r="I92" s="891" t="str">
        <f t="shared" si="37"/>
        <v xml:space="preserve"> </v>
      </c>
      <c r="J92" s="90"/>
      <c r="K92" s="892"/>
      <c r="L92" s="893">
        <f t="shared" si="38"/>
        <v>0</v>
      </c>
      <c r="M92" s="90"/>
      <c r="N92" s="97"/>
      <c r="O92" s="97"/>
      <c r="P92" s="97"/>
      <c r="Q92" s="97"/>
      <c r="R92" s="97"/>
      <c r="S92" s="97"/>
      <c r="T92" s="97"/>
      <c r="U92" s="97"/>
      <c r="V92" s="97"/>
      <c r="W92" s="894"/>
      <c r="X92" s="929">
        <f t="shared" si="39"/>
        <v>0</v>
      </c>
      <c r="Y92" s="90"/>
      <c r="Z92" s="97"/>
      <c r="AA92" s="97"/>
      <c r="AB92" s="97"/>
      <c r="AC92" s="94"/>
      <c r="AD92" s="657"/>
      <c r="AE92" s="381"/>
      <c r="AF92" s="861"/>
    </row>
    <row r="93" spans="2:32" x14ac:dyDescent="0.25">
      <c r="B93" s="860"/>
      <c r="C93" s="862"/>
      <c r="D93" s="898" t="s">
        <v>192</v>
      </c>
      <c r="E93" s="899"/>
      <c r="F93" s="899"/>
      <c r="G93" s="899"/>
      <c r="H93" s="899"/>
      <c r="I93" s="891" t="str">
        <f t="shared" si="37"/>
        <v xml:space="preserve"> </v>
      </c>
      <c r="J93" s="90"/>
      <c r="K93" s="892"/>
      <c r="L93" s="893">
        <f t="shared" si="38"/>
        <v>0</v>
      </c>
      <c r="M93" s="90"/>
      <c r="N93" s="97"/>
      <c r="O93" s="97"/>
      <c r="P93" s="97"/>
      <c r="Q93" s="97"/>
      <c r="R93" s="97"/>
      <c r="S93" s="97"/>
      <c r="T93" s="97"/>
      <c r="U93" s="97"/>
      <c r="V93" s="97"/>
      <c r="W93" s="894"/>
      <c r="X93" s="929">
        <f t="shared" si="39"/>
        <v>0</v>
      </c>
      <c r="Y93" s="90"/>
      <c r="Z93" s="97"/>
      <c r="AA93" s="97"/>
      <c r="AB93" s="97"/>
      <c r="AC93" s="94"/>
      <c r="AD93" s="657"/>
      <c r="AE93" s="381"/>
      <c r="AF93" s="861"/>
    </row>
    <row r="94" spans="2:32" x14ac:dyDescent="0.25">
      <c r="B94" s="860"/>
      <c r="C94" s="862"/>
      <c r="D94" s="898" t="s">
        <v>193</v>
      </c>
      <c r="E94" s="899"/>
      <c r="F94" s="899"/>
      <c r="G94" s="950" t="str">
        <f>IF(AND(J94&lt;&gt;0,N133=0),Messages!B40,"")</f>
        <v/>
      </c>
      <c r="H94" s="899"/>
      <c r="I94" s="891" t="str">
        <f t="shared" si="37"/>
        <v xml:space="preserve"> </v>
      </c>
      <c r="J94" s="90"/>
      <c r="K94" s="892"/>
      <c r="L94" s="893">
        <f t="shared" si="38"/>
        <v>0</v>
      </c>
      <c r="M94" s="90"/>
      <c r="N94" s="97"/>
      <c r="O94" s="97"/>
      <c r="P94" s="97"/>
      <c r="Q94" s="97"/>
      <c r="R94" s="97"/>
      <c r="S94" s="97"/>
      <c r="T94" s="97"/>
      <c r="U94" s="97"/>
      <c r="V94" s="97"/>
      <c r="W94" s="894"/>
      <c r="X94" s="929">
        <f t="shared" si="39"/>
        <v>0</v>
      </c>
      <c r="Y94" s="90"/>
      <c r="Z94" s="97"/>
      <c r="AA94" s="97"/>
      <c r="AB94" s="97"/>
      <c r="AC94" s="94"/>
      <c r="AD94" s="657"/>
      <c r="AE94" s="381"/>
      <c r="AF94" s="861"/>
    </row>
    <row r="95" spans="2:32" x14ac:dyDescent="0.25">
      <c r="B95" s="860"/>
      <c r="C95" s="862"/>
      <c r="D95" s="898" t="s">
        <v>194</v>
      </c>
      <c r="E95" s="899"/>
      <c r="F95" s="899"/>
      <c r="G95" s="950" t="str">
        <f>IF(AND(J95&lt;&gt;0,N133=0),Messages!B40,"")</f>
        <v/>
      </c>
      <c r="H95" s="899"/>
      <c r="I95" s="891" t="str">
        <f t="shared" si="37"/>
        <v xml:space="preserve"> </v>
      </c>
      <c r="J95" s="90"/>
      <c r="K95" s="892"/>
      <c r="L95" s="893">
        <f t="shared" si="38"/>
        <v>0</v>
      </c>
      <c r="M95" s="90"/>
      <c r="N95" s="97"/>
      <c r="O95" s="97"/>
      <c r="P95" s="97"/>
      <c r="Q95" s="97"/>
      <c r="R95" s="97"/>
      <c r="S95" s="97"/>
      <c r="T95" s="97"/>
      <c r="U95" s="97"/>
      <c r="V95" s="97"/>
      <c r="W95" s="894"/>
      <c r="X95" s="929">
        <f t="shared" si="39"/>
        <v>0</v>
      </c>
      <c r="Y95" s="90"/>
      <c r="Z95" s="97"/>
      <c r="AA95" s="97"/>
      <c r="AB95" s="97"/>
      <c r="AC95" s="94"/>
      <c r="AD95" s="657"/>
      <c r="AE95" s="381"/>
      <c r="AF95" s="861"/>
    </row>
    <row r="96" spans="2:32" x14ac:dyDescent="0.25">
      <c r="B96" s="860"/>
      <c r="C96" s="862"/>
      <c r="D96" s="898" t="s">
        <v>195</v>
      </c>
      <c r="E96" s="899"/>
      <c r="F96" s="899"/>
      <c r="G96" s="899"/>
      <c r="H96" s="899"/>
      <c r="I96" s="891" t="str">
        <f t="shared" si="37"/>
        <v xml:space="preserve"> </v>
      </c>
      <c r="J96" s="90"/>
      <c r="K96" s="892"/>
      <c r="L96" s="893">
        <f t="shared" si="38"/>
        <v>0</v>
      </c>
      <c r="M96" s="90"/>
      <c r="N96" s="97"/>
      <c r="O96" s="97"/>
      <c r="P96" s="97"/>
      <c r="Q96" s="97"/>
      <c r="R96" s="97"/>
      <c r="S96" s="97"/>
      <c r="T96" s="97"/>
      <c r="U96" s="97"/>
      <c r="V96" s="97"/>
      <c r="W96" s="894"/>
      <c r="X96" s="929">
        <f t="shared" si="39"/>
        <v>0</v>
      </c>
      <c r="Y96" s="90"/>
      <c r="Z96" s="97"/>
      <c r="AA96" s="97"/>
      <c r="AB96" s="97"/>
      <c r="AC96" s="94"/>
      <c r="AD96" s="657"/>
      <c r="AE96" s="381"/>
      <c r="AF96" s="861"/>
    </row>
    <row r="97" spans="2:32" x14ac:dyDescent="0.25">
      <c r="B97" s="860"/>
      <c r="C97" s="862"/>
      <c r="D97" s="898" t="s">
        <v>196</v>
      </c>
      <c r="E97" s="899"/>
      <c r="F97" s="899"/>
      <c r="G97" s="899"/>
      <c r="H97" s="899"/>
      <c r="I97" s="891" t="str">
        <f t="shared" si="37"/>
        <v xml:space="preserve"> </v>
      </c>
      <c r="J97" s="90"/>
      <c r="K97" s="892"/>
      <c r="L97" s="893">
        <f t="shared" si="38"/>
        <v>0</v>
      </c>
      <c r="M97" s="90"/>
      <c r="N97" s="97"/>
      <c r="O97" s="97"/>
      <c r="P97" s="97"/>
      <c r="Q97" s="97"/>
      <c r="R97" s="97"/>
      <c r="S97" s="97"/>
      <c r="T97" s="97"/>
      <c r="U97" s="97"/>
      <c r="V97" s="97"/>
      <c r="W97" s="894"/>
      <c r="X97" s="929">
        <f t="shared" si="39"/>
        <v>0</v>
      </c>
      <c r="Y97" s="90"/>
      <c r="Z97" s="97"/>
      <c r="AA97" s="97"/>
      <c r="AB97" s="97"/>
      <c r="AC97" s="94"/>
      <c r="AD97" s="657"/>
      <c r="AE97" s="381"/>
      <c r="AF97" s="861"/>
    </row>
    <row r="98" spans="2:32" x14ac:dyDescent="0.25">
      <c r="B98" s="860"/>
      <c r="C98" s="862"/>
      <c r="D98" s="898" t="s">
        <v>197</v>
      </c>
      <c r="E98" s="899"/>
      <c r="F98" s="899"/>
      <c r="G98" s="899"/>
      <c r="H98" s="899"/>
      <c r="I98" s="891" t="str">
        <f t="shared" si="37"/>
        <v xml:space="preserve"> </v>
      </c>
      <c r="J98" s="90"/>
      <c r="K98" s="892"/>
      <c r="L98" s="893">
        <f t="shared" si="38"/>
        <v>0</v>
      </c>
      <c r="M98" s="90"/>
      <c r="N98" s="97"/>
      <c r="O98" s="97"/>
      <c r="P98" s="97"/>
      <c r="Q98" s="97"/>
      <c r="R98" s="97"/>
      <c r="S98" s="97"/>
      <c r="T98" s="97"/>
      <c r="U98" s="97"/>
      <c r="V98" s="97"/>
      <c r="W98" s="894"/>
      <c r="X98" s="929">
        <f t="shared" si="39"/>
        <v>0</v>
      </c>
      <c r="Y98" s="90"/>
      <c r="Z98" s="97"/>
      <c r="AA98" s="97"/>
      <c r="AB98" s="97"/>
      <c r="AC98" s="94"/>
      <c r="AD98" s="657"/>
      <c r="AE98" s="381"/>
      <c r="AF98" s="861"/>
    </row>
    <row r="99" spans="2:32" x14ac:dyDescent="0.25">
      <c r="B99" s="860"/>
      <c r="C99" s="862"/>
      <c r="D99" s="898" t="s">
        <v>938</v>
      </c>
      <c r="E99" s="899"/>
      <c r="F99" s="899"/>
      <c r="G99" s="899"/>
      <c r="H99" s="899"/>
      <c r="I99" s="891" t="str">
        <f t="shared" si="37"/>
        <v xml:space="preserve"> </v>
      </c>
      <c r="J99" s="90"/>
      <c r="K99" s="892"/>
      <c r="L99" s="893">
        <f t="shared" si="38"/>
        <v>0</v>
      </c>
      <c r="M99" s="90"/>
      <c r="N99" s="97"/>
      <c r="O99" s="97"/>
      <c r="P99" s="97"/>
      <c r="Q99" s="97"/>
      <c r="R99" s="97"/>
      <c r="S99" s="97"/>
      <c r="T99" s="97"/>
      <c r="U99" s="97"/>
      <c r="V99" s="97"/>
      <c r="W99" s="894"/>
      <c r="X99" s="929">
        <f t="shared" si="39"/>
        <v>0</v>
      </c>
      <c r="Y99" s="90"/>
      <c r="Z99" s="97"/>
      <c r="AA99" s="97"/>
      <c r="AB99" s="97"/>
      <c r="AC99" s="94"/>
      <c r="AD99" s="657"/>
      <c r="AE99" s="381"/>
      <c r="AF99" s="861"/>
    </row>
    <row r="100" spans="2:32" x14ac:dyDescent="0.25">
      <c r="B100" s="860"/>
      <c r="C100" s="862"/>
      <c r="D100" s="898" t="s">
        <v>198</v>
      </c>
      <c r="E100" s="899"/>
      <c r="F100" s="899"/>
      <c r="G100" s="899"/>
      <c r="H100" s="899"/>
      <c r="I100" s="891" t="str">
        <f t="shared" si="37"/>
        <v xml:space="preserve"> </v>
      </c>
      <c r="J100" s="90"/>
      <c r="K100" s="892"/>
      <c r="L100" s="893">
        <f t="shared" si="38"/>
        <v>0</v>
      </c>
      <c r="M100" s="90"/>
      <c r="N100" s="97"/>
      <c r="O100" s="97"/>
      <c r="P100" s="97"/>
      <c r="Q100" s="97"/>
      <c r="R100" s="97"/>
      <c r="S100" s="97"/>
      <c r="T100" s="97"/>
      <c r="U100" s="97"/>
      <c r="V100" s="97"/>
      <c r="W100" s="894"/>
      <c r="X100" s="929">
        <f t="shared" si="39"/>
        <v>0</v>
      </c>
      <c r="Y100" s="90"/>
      <c r="Z100" s="97"/>
      <c r="AA100" s="97"/>
      <c r="AB100" s="97"/>
      <c r="AC100" s="94"/>
      <c r="AD100" s="657"/>
      <c r="AE100" s="381"/>
      <c r="AF100" s="861"/>
    </row>
    <row r="101" spans="2:32" x14ac:dyDescent="0.25">
      <c r="B101" s="860"/>
      <c r="C101" s="862"/>
      <c r="D101" s="898" t="s">
        <v>437</v>
      </c>
      <c r="E101" s="899"/>
      <c r="F101" s="899"/>
      <c r="G101" s="899"/>
      <c r="H101" s="899"/>
      <c r="I101" s="891" t="str">
        <f t="shared" si="37"/>
        <v xml:space="preserve"> </v>
      </c>
      <c r="J101" s="90"/>
      <c r="K101" s="892"/>
      <c r="L101" s="893">
        <f t="shared" si="38"/>
        <v>0</v>
      </c>
      <c r="M101" s="90"/>
      <c r="N101" s="97"/>
      <c r="O101" s="97"/>
      <c r="P101" s="97"/>
      <c r="Q101" s="97"/>
      <c r="R101" s="97"/>
      <c r="S101" s="97"/>
      <c r="T101" s="97"/>
      <c r="U101" s="97"/>
      <c r="V101" s="97"/>
      <c r="W101" s="943"/>
      <c r="X101" s="929">
        <f t="shared" si="39"/>
        <v>0</v>
      </c>
      <c r="Y101" s="90"/>
      <c r="Z101" s="97"/>
      <c r="AA101" s="97"/>
      <c r="AB101" s="97"/>
      <c r="AC101" s="94"/>
      <c r="AD101" s="657"/>
      <c r="AE101" s="381"/>
      <c r="AF101" s="861"/>
    </row>
    <row r="102" spans="2:32" ht="15.75" thickBot="1" x14ac:dyDescent="0.3">
      <c r="B102" s="860"/>
      <c r="C102" s="862"/>
      <c r="D102" s="898" t="s">
        <v>371</v>
      </c>
      <c r="E102" s="2135"/>
      <c r="F102" s="2136"/>
      <c r="G102" s="2137"/>
      <c r="H102" s="899"/>
      <c r="I102" s="901" t="str">
        <f t="shared" si="37"/>
        <v xml:space="preserve"> </v>
      </c>
      <c r="J102" s="98"/>
      <c r="K102" s="902"/>
      <c r="L102" s="945">
        <f t="shared" si="38"/>
        <v>0</v>
      </c>
      <c r="M102" s="98"/>
      <c r="N102" s="99"/>
      <c r="O102" s="99"/>
      <c r="P102" s="99"/>
      <c r="Q102" s="99"/>
      <c r="R102" s="99"/>
      <c r="S102" s="99"/>
      <c r="T102" s="99"/>
      <c r="U102" s="99"/>
      <c r="V102" s="99"/>
      <c r="W102" s="944"/>
      <c r="X102" s="932">
        <f t="shared" si="39"/>
        <v>0</v>
      </c>
      <c r="Y102" s="98"/>
      <c r="Z102" s="99"/>
      <c r="AA102" s="99"/>
      <c r="AB102" s="99"/>
      <c r="AC102" s="100"/>
      <c r="AD102" s="657"/>
      <c r="AE102" s="382"/>
      <c r="AF102" s="861"/>
    </row>
    <row r="103" spans="2:32" ht="15.75" thickBot="1" x14ac:dyDescent="0.3">
      <c r="B103" s="860"/>
      <c r="C103" s="862"/>
      <c r="D103" s="897"/>
      <c r="E103" s="897"/>
      <c r="F103" s="897"/>
      <c r="G103" s="896" t="s">
        <v>139</v>
      </c>
      <c r="H103" s="896"/>
      <c r="I103" s="905" t="str">
        <f t="shared" si="37"/>
        <v xml:space="preserve"> </v>
      </c>
      <c r="J103" s="906">
        <f t="shared" ref="J103:P103" si="40">SUM(J90:J102)</f>
        <v>0</v>
      </c>
      <c r="K103" s="907"/>
      <c r="L103" s="908">
        <f t="shared" si="40"/>
        <v>0</v>
      </c>
      <c r="M103" s="909">
        <f t="shared" si="40"/>
        <v>0</v>
      </c>
      <c r="N103" s="910">
        <f t="shared" si="40"/>
        <v>0</v>
      </c>
      <c r="O103" s="910">
        <f t="shared" si="40"/>
        <v>0</v>
      </c>
      <c r="P103" s="910">
        <f t="shared" si="40"/>
        <v>0</v>
      </c>
      <c r="Q103" s="910">
        <f t="shared" ref="Q103:T103" si="41">SUM(Q90:Q102)</f>
        <v>0</v>
      </c>
      <c r="R103" s="910">
        <f t="shared" si="41"/>
        <v>0</v>
      </c>
      <c r="S103" s="910">
        <f t="shared" si="41"/>
        <v>0</v>
      </c>
      <c r="T103" s="910">
        <f t="shared" si="41"/>
        <v>0</v>
      </c>
      <c r="U103" s="910">
        <f>SUM(U90:U102)</f>
        <v>0</v>
      </c>
      <c r="V103" s="910">
        <f>SUM(V90:V102)</f>
        <v>0</v>
      </c>
      <c r="W103" s="911"/>
      <c r="X103" s="912">
        <f t="shared" ref="X103:AC103" si="42">SUM(X90:X102)</f>
        <v>0</v>
      </c>
      <c r="Y103" s="909">
        <f t="shared" si="42"/>
        <v>0</v>
      </c>
      <c r="Z103" s="910">
        <f t="shared" si="42"/>
        <v>0</v>
      </c>
      <c r="AA103" s="910">
        <f t="shared" si="42"/>
        <v>0</v>
      </c>
      <c r="AB103" s="910">
        <f t="shared" si="42"/>
        <v>0</v>
      </c>
      <c r="AC103" s="913">
        <f t="shared" si="42"/>
        <v>0</v>
      </c>
      <c r="AD103" s="657"/>
      <c r="AE103" s="657"/>
      <c r="AF103" s="861"/>
    </row>
    <row r="104" spans="2:32" ht="3.75" customHeight="1" x14ac:dyDescent="0.25">
      <c r="B104" s="860"/>
      <c r="C104" s="881"/>
      <c r="D104" s="896"/>
      <c r="E104" s="896"/>
      <c r="F104" s="896"/>
      <c r="G104" s="896"/>
      <c r="H104" s="896"/>
      <c r="I104" s="601"/>
      <c r="J104" s="914"/>
      <c r="K104" s="915"/>
      <c r="L104" s="916"/>
      <c r="M104" s="917"/>
      <c r="N104" s="917"/>
      <c r="O104" s="917"/>
      <c r="P104" s="917"/>
      <c r="Q104" s="916"/>
      <c r="R104" s="916"/>
      <c r="S104" s="916"/>
      <c r="T104" s="916"/>
      <c r="U104" s="916"/>
      <c r="V104" s="917"/>
      <c r="W104" s="894"/>
      <c r="X104" s="917"/>
      <c r="Y104" s="917"/>
      <c r="Z104" s="916"/>
      <c r="AA104" s="916"/>
      <c r="AB104" s="916"/>
      <c r="AC104" s="917"/>
      <c r="AD104" s="917"/>
      <c r="AE104" s="917"/>
      <c r="AF104" s="861"/>
    </row>
    <row r="105" spans="2:32" s="554" customFormat="1" ht="15.75" thickBot="1" x14ac:dyDescent="0.3">
      <c r="B105" s="860"/>
      <c r="C105" s="881" t="s">
        <v>740</v>
      </c>
      <c r="D105" s="896"/>
      <c r="E105" s="896"/>
      <c r="F105" s="896"/>
      <c r="G105" s="896"/>
      <c r="H105" s="896"/>
      <c r="I105" s="881"/>
      <c r="J105" s="918"/>
      <c r="K105" s="951"/>
      <c r="L105" s="920"/>
      <c r="M105" s="921"/>
      <c r="N105" s="921"/>
      <c r="O105" s="921"/>
      <c r="P105" s="921"/>
      <c r="Q105" s="922"/>
      <c r="R105" s="922"/>
      <c r="S105" s="922"/>
      <c r="T105" s="922"/>
      <c r="U105" s="922"/>
      <c r="V105" s="921"/>
      <c r="W105" s="894"/>
      <c r="X105" s="921"/>
      <c r="Y105" s="921"/>
      <c r="Z105" s="922"/>
      <c r="AA105" s="922"/>
      <c r="AB105" s="922"/>
      <c r="AC105" s="921"/>
      <c r="AD105" s="917"/>
      <c r="AE105" s="921"/>
      <c r="AF105" s="952"/>
    </row>
    <row r="106" spans="2:32" s="554" customFormat="1" ht="15.75" thickBot="1" x14ac:dyDescent="0.3">
      <c r="B106" s="860"/>
      <c r="C106" s="953"/>
      <c r="D106" s="954" t="s">
        <v>741</v>
      </c>
      <c r="E106" s="954"/>
      <c r="F106" s="954"/>
      <c r="G106" s="954"/>
      <c r="H106" s="955"/>
      <c r="I106" s="885" t="str">
        <f>IFERROR(J106/J$123, " ")</f>
        <v xml:space="preserve"> </v>
      </c>
      <c r="J106" s="538"/>
      <c r="K106" s="886"/>
      <c r="L106" s="927">
        <f>SUM(M106:V106)</f>
        <v>0</v>
      </c>
      <c r="M106" s="407"/>
      <c r="N106" s="408"/>
      <c r="O106" s="408"/>
      <c r="P106" s="408"/>
      <c r="Q106" s="96"/>
      <c r="R106" s="96"/>
      <c r="S106" s="96"/>
      <c r="T106" s="96"/>
      <c r="U106" s="96"/>
      <c r="V106" s="96"/>
      <c r="W106" s="888"/>
      <c r="X106" s="928">
        <f>SUM(Y106:AC106)</f>
        <v>0</v>
      </c>
      <c r="Y106" s="407"/>
      <c r="Z106" s="96"/>
      <c r="AA106" s="96"/>
      <c r="AB106" s="96"/>
      <c r="AC106" s="531"/>
      <c r="AD106" s="956"/>
      <c r="AE106" s="843"/>
      <c r="AF106" s="952"/>
    </row>
    <row r="107" spans="2:32" s="554" customFormat="1" ht="15.75" thickBot="1" x14ac:dyDescent="0.3">
      <c r="B107" s="860"/>
      <c r="C107" s="881"/>
      <c r="D107" s="897"/>
      <c r="E107" s="896"/>
      <c r="F107" s="896"/>
      <c r="G107" s="896" t="s">
        <v>139</v>
      </c>
      <c r="H107" s="957"/>
      <c r="I107" s="905" t="str">
        <f>IFERROR(J107/J$123, " ")</f>
        <v xml:space="preserve"> </v>
      </c>
      <c r="J107" s="906">
        <f t="shared" ref="J107:P107" si="43">SUM(J106)</f>
        <v>0</v>
      </c>
      <c r="K107" s="907"/>
      <c r="L107" s="908">
        <f t="shared" si="43"/>
        <v>0</v>
      </c>
      <c r="M107" s="909">
        <f t="shared" si="43"/>
        <v>0</v>
      </c>
      <c r="N107" s="910">
        <f t="shared" si="43"/>
        <v>0</v>
      </c>
      <c r="O107" s="910">
        <f t="shared" si="43"/>
        <v>0</v>
      </c>
      <c r="P107" s="910">
        <f t="shared" si="43"/>
        <v>0</v>
      </c>
      <c r="Q107" s="910">
        <f t="shared" ref="Q107:T107" si="44">SUM(Q106)</f>
        <v>0</v>
      </c>
      <c r="R107" s="910">
        <f t="shared" si="44"/>
        <v>0</v>
      </c>
      <c r="S107" s="910">
        <f t="shared" si="44"/>
        <v>0</v>
      </c>
      <c r="T107" s="910">
        <f t="shared" si="44"/>
        <v>0</v>
      </c>
      <c r="U107" s="910">
        <f>SUM(U106)</f>
        <v>0</v>
      </c>
      <c r="V107" s="910">
        <f>SUM(V106)</f>
        <v>0</v>
      </c>
      <c r="W107" s="911"/>
      <c r="X107" s="912">
        <f t="shared" ref="X107:AC107" si="45">SUM(X106)</f>
        <v>0</v>
      </c>
      <c r="Y107" s="909">
        <f t="shared" si="45"/>
        <v>0</v>
      </c>
      <c r="Z107" s="910">
        <f t="shared" si="45"/>
        <v>0</v>
      </c>
      <c r="AA107" s="910">
        <f t="shared" si="45"/>
        <v>0</v>
      </c>
      <c r="AB107" s="910">
        <f t="shared" si="45"/>
        <v>0</v>
      </c>
      <c r="AC107" s="913">
        <f t="shared" si="45"/>
        <v>0</v>
      </c>
      <c r="AD107" s="917"/>
      <c r="AE107" s="917"/>
      <c r="AF107" s="952"/>
    </row>
    <row r="108" spans="2:32" ht="3.75" customHeight="1" x14ac:dyDescent="0.25">
      <c r="B108" s="860"/>
      <c r="C108" s="881"/>
      <c r="D108" s="896"/>
      <c r="E108" s="896"/>
      <c r="F108" s="896"/>
      <c r="G108" s="896"/>
      <c r="H108" s="896"/>
      <c r="I108" s="601"/>
      <c r="J108" s="914"/>
      <c r="K108" s="915"/>
      <c r="L108" s="916"/>
      <c r="M108" s="917"/>
      <c r="N108" s="917"/>
      <c r="O108" s="917"/>
      <c r="P108" s="917"/>
      <c r="Q108" s="916"/>
      <c r="R108" s="916"/>
      <c r="S108" s="916"/>
      <c r="T108" s="916"/>
      <c r="U108" s="916"/>
      <c r="V108" s="917"/>
      <c r="W108" s="894"/>
      <c r="X108" s="917"/>
      <c r="Y108" s="917"/>
      <c r="Z108" s="916"/>
      <c r="AA108" s="916"/>
      <c r="AB108" s="916"/>
      <c r="AC108" s="917"/>
      <c r="AD108" s="917"/>
      <c r="AE108" s="917"/>
      <c r="AF108" s="861"/>
    </row>
    <row r="109" spans="2:32" ht="15.75" thickBot="1" x14ac:dyDescent="0.3">
      <c r="B109" s="860"/>
      <c r="C109" s="880" t="s">
        <v>861</v>
      </c>
      <c r="D109" s="880"/>
      <c r="E109" s="880"/>
      <c r="F109" s="880"/>
      <c r="G109" s="880"/>
      <c r="H109" s="881"/>
      <c r="I109" s="881"/>
      <c r="J109" s="918"/>
      <c r="K109" s="919"/>
      <c r="L109" s="918"/>
      <c r="M109" s="917"/>
      <c r="N109" s="917"/>
      <c r="O109" s="917"/>
      <c r="P109" s="917"/>
      <c r="Q109" s="916"/>
      <c r="R109" s="916"/>
      <c r="S109" s="916"/>
      <c r="T109" s="916"/>
      <c r="U109" s="916"/>
      <c r="V109" s="917"/>
      <c r="W109" s="894"/>
      <c r="X109" s="917"/>
      <c r="Y109" s="917"/>
      <c r="Z109" s="916"/>
      <c r="AA109" s="916"/>
      <c r="AB109" s="916"/>
      <c r="AC109" s="917"/>
      <c r="AD109" s="657"/>
      <c r="AE109" s="657"/>
      <c r="AF109" s="861"/>
    </row>
    <row r="110" spans="2:32" x14ac:dyDescent="0.25">
      <c r="B110" s="860"/>
      <c r="C110" s="862"/>
      <c r="D110" s="925" t="s">
        <v>201</v>
      </c>
      <c r="E110" s="926"/>
      <c r="F110" s="926"/>
      <c r="G110" s="926"/>
      <c r="H110" s="926"/>
      <c r="I110" s="885" t="str">
        <f t="shared" ref="I110:I118" si="46">IFERROR(J110/J$120," ")</f>
        <v xml:space="preserve"> </v>
      </c>
      <c r="J110" s="538"/>
      <c r="K110" s="886"/>
      <c r="L110" s="927">
        <f t="shared" ref="L110:L117" si="47">SUM(M110:V110)</f>
        <v>0</v>
      </c>
      <c r="M110" s="88"/>
      <c r="N110" s="96"/>
      <c r="O110" s="96"/>
      <c r="P110" s="96"/>
      <c r="Q110" s="96"/>
      <c r="R110" s="96"/>
      <c r="S110" s="96"/>
      <c r="T110" s="96"/>
      <c r="U110" s="96"/>
      <c r="V110" s="96"/>
      <c r="W110" s="888"/>
      <c r="X110" s="928">
        <f t="shared" ref="X110:X117" si="48">SUM(Y110:AC110)</f>
        <v>0</v>
      </c>
      <c r="Y110" s="88"/>
      <c r="Z110" s="96"/>
      <c r="AA110" s="96"/>
      <c r="AB110" s="96"/>
      <c r="AC110" s="531"/>
      <c r="AD110" s="657"/>
      <c r="AE110" s="380"/>
      <c r="AF110" s="861"/>
    </row>
    <row r="111" spans="2:32" x14ac:dyDescent="0.25">
      <c r="B111" s="860"/>
      <c r="C111" s="862"/>
      <c r="D111" s="896" t="s">
        <v>202</v>
      </c>
      <c r="E111" s="897"/>
      <c r="F111" s="897"/>
      <c r="G111" s="897"/>
      <c r="H111" s="897"/>
      <c r="I111" s="891" t="str">
        <f t="shared" si="46"/>
        <v xml:space="preserve"> </v>
      </c>
      <c r="J111" s="90"/>
      <c r="K111" s="892"/>
      <c r="L111" s="958">
        <f t="shared" si="47"/>
        <v>0</v>
      </c>
      <c r="M111" s="90"/>
      <c r="N111" s="97"/>
      <c r="O111" s="97"/>
      <c r="P111" s="97"/>
      <c r="Q111" s="97"/>
      <c r="R111" s="97"/>
      <c r="S111" s="97"/>
      <c r="T111" s="97"/>
      <c r="U111" s="97"/>
      <c r="V111" s="97"/>
      <c r="W111" s="894"/>
      <c r="X111" s="959">
        <f t="shared" si="48"/>
        <v>0</v>
      </c>
      <c r="Y111" s="90"/>
      <c r="Z111" s="97"/>
      <c r="AA111" s="97"/>
      <c r="AB111" s="97"/>
      <c r="AC111" s="94"/>
      <c r="AD111" s="657"/>
      <c r="AE111" s="381"/>
      <c r="AF111" s="861"/>
    </row>
    <row r="112" spans="2:32" x14ac:dyDescent="0.25">
      <c r="B112" s="860"/>
      <c r="C112" s="862"/>
      <c r="D112" s="896" t="s">
        <v>203</v>
      </c>
      <c r="E112" s="897"/>
      <c r="F112" s="897"/>
      <c r="G112" s="897"/>
      <c r="H112" s="897"/>
      <c r="I112" s="891" t="str">
        <f t="shared" si="46"/>
        <v xml:space="preserve"> </v>
      </c>
      <c r="J112" s="90"/>
      <c r="K112" s="892"/>
      <c r="L112" s="958">
        <f t="shared" si="47"/>
        <v>0</v>
      </c>
      <c r="M112" s="90"/>
      <c r="N112" s="97"/>
      <c r="O112" s="97"/>
      <c r="P112" s="97"/>
      <c r="Q112" s="97"/>
      <c r="R112" s="97"/>
      <c r="S112" s="97"/>
      <c r="T112" s="97"/>
      <c r="U112" s="97"/>
      <c r="V112" s="97"/>
      <c r="W112" s="894"/>
      <c r="X112" s="959">
        <f t="shared" si="48"/>
        <v>0</v>
      </c>
      <c r="Y112" s="90"/>
      <c r="Z112" s="97"/>
      <c r="AA112" s="97"/>
      <c r="AB112" s="97"/>
      <c r="AC112" s="94"/>
      <c r="AD112" s="657"/>
      <c r="AE112" s="381"/>
      <c r="AF112" s="861"/>
    </row>
    <row r="113" spans="2:32" x14ac:dyDescent="0.25">
      <c r="B113" s="860"/>
      <c r="C113" s="862"/>
      <c r="D113" s="896" t="s">
        <v>204</v>
      </c>
      <c r="E113" s="897"/>
      <c r="F113" s="897"/>
      <c r="G113" s="897"/>
      <c r="H113" s="897"/>
      <c r="I113" s="891" t="str">
        <f t="shared" si="46"/>
        <v xml:space="preserve"> </v>
      </c>
      <c r="J113" s="90"/>
      <c r="K113" s="892"/>
      <c r="L113" s="958">
        <f t="shared" si="47"/>
        <v>0</v>
      </c>
      <c r="M113" s="90"/>
      <c r="N113" s="97"/>
      <c r="O113" s="97"/>
      <c r="P113" s="97"/>
      <c r="Q113" s="97"/>
      <c r="R113" s="97"/>
      <c r="S113" s="97"/>
      <c r="T113" s="97"/>
      <c r="U113" s="97"/>
      <c r="V113" s="97"/>
      <c r="W113" s="894"/>
      <c r="X113" s="959">
        <f t="shared" si="48"/>
        <v>0</v>
      </c>
      <c r="Y113" s="90"/>
      <c r="Z113" s="97"/>
      <c r="AA113" s="97"/>
      <c r="AB113" s="97"/>
      <c r="AC113" s="94"/>
      <c r="AD113" s="657"/>
      <c r="AE113" s="381"/>
      <c r="AF113" s="861"/>
    </row>
    <row r="114" spans="2:32" x14ac:dyDescent="0.25">
      <c r="B114" s="860"/>
      <c r="C114" s="862"/>
      <c r="D114" s="896" t="s">
        <v>205</v>
      </c>
      <c r="E114" s="897"/>
      <c r="F114" s="897"/>
      <c r="G114" s="897"/>
      <c r="H114" s="897"/>
      <c r="I114" s="891" t="str">
        <f t="shared" si="46"/>
        <v xml:space="preserve"> </v>
      </c>
      <c r="J114" s="90"/>
      <c r="K114" s="892"/>
      <c r="L114" s="958">
        <f t="shared" si="47"/>
        <v>0</v>
      </c>
      <c r="M114" s="90"/>
      <c r="N114" s="97"/>
      <c r="O114" s="97"/>
      <c r="P114" s="97"/>
      <c r="Q114" s="97"/>
      <c r="R114" s="97"/>
      <c r="S114" s="97"/>
      <c r="T114" s="97"/>
      <c r="U114" s="97"/>
      <c r="V114" s="97"/>
      <c r="W114" s="894"/>
      <c r="X114" s="959">
        <f t="shared" si="48"/>
        <v>0</v>
      </c>
      <c r="Y114" s="90"/>
      <c r="Z114" s="97"/>
      <c r="AA114" s="97"/>
      <c r="AB114" s="97"/>
      <c r="AC114" s="94"/>
      <c r="AD114" s="657"/>
      <c r="AE114" s="381"/>
      <c r="AF114" s="861"/>
    </row>
    <row r="115" spans="2:32" x14ac:dyDescent="0.25">
      <c r="B115" s="860"/>
      <c r="C115" s="862"/>
      <c r="D115" s="896" t="s">
        <v>206</v>
      </c>
      <c r="E115" s="897"/>
      <c r="F115" s="897"/>
      <c r="G115" s="897"/>
      <c r="H115" s="897"/>
      <c r="I115" s="891" t="str">
        <f t="shared" si="46"/>
        <v xml:space="preserve"> </v>
      </c>
      <c r="J115" s="90"/>
      <c r="K115" s="892"/>
      <c r="L115" s="958">
        <f t="shared" si="47"/>
        <v>0</v>
      </c>
      <c r="M115" s="90"/>
      <c r="N115" s="97"/>
      <c r="O115" s="97"/>
      <c r="P115" s="97"/>
      <c r="Q115" s="97"/>
      <c r="R115" s="97"/>
      <c r="S115" s="97"/>
      <c r="T115" s="97"/>
      <c r="U115" s="97"/>
      <c r="V115" s="97"/>
      <c r="W115" s="894"/>
      <c r="X115" s="959">
        <f t="shared" si="48"/>
        <v>0</v>
      </c>
      <c r="Y115" s="90"/>
      <c r="Z115" s="97"/>
      <c r="AA115" s="97"/>
      <c r="AB115" s="97"/>
      <c r="AC115" s="94"/>
      <c r="AD115" s="657"/>
      <c r="AE115" s="381"/>
      <c r="AF115" s="861"/>
    </row>
    <row r="116" spans="2:32" x14ac:dyDescent="0.25">
      <c r="B116" s="860"/>
      <c r="C116" s="862"/>
      <c r="D116" s="896" t="s">
        <v>207</v>
      </c>
      <c r="E116" s="897"/>
      <c r="F116" s="897"/>
      <c r="G116" s="897"/>
      <c r="H116" s="897"/>
      <c r="I116" s="891" t="str">
        <f t="shared" si="46"/>
        <v xml:space="preserve"> </v>
      </c>
      <c r="J116" s="90"/>
      <c r="K116" s="892"/>
      <c r="L116" s="958">
        <f t="shared" si="47"/>
        <v>0</v>
      </c>
      <c r="M116" s="90"/>
      <c r="N116" s="97"/>
      <c r="O116" s="97"/>
      <c r="P116" s="97"/>
      <c r="Q116" s="97"/>
      <c r="R116" s="97"/>
      <c r="S116" s="97"/>
      <c r="T116" s="97"/>
      <c r="U116" s="97"/>
      <c r="V116" s="97"/>
      <c r="W116" s="943"/>
      <c r="X116" s="959">
        <f t="shared" si="48"/>
        <v>0</v>
      </c>
      <c r="Y116" s="90"/>
      <c r="Z116" s="97"/>
      <c r="AA116" s="97"/>
      <c r="AB116" s="97"/>
      <c r="AC116" s="94"/>
      <c r="AD116" s="657"/>
      <c r="AE116" s="381"/>
      <c r="AF116" s="861"/>
    </row>
    <row r="117" spans="2:32" ht="15.75" thickBot="1" x14ac:dyDescent="0.3">
      <c r="B117" s="860"/>
      <c r="C117" s="862"/>
      <c r="D117" s="898" t="s">
        <v>371</v>
      </c>
      <c r="E117" s="2135"/>
      <c r="F117" s="2136"/>
      <c r="G117" s="2137"/>
      <c r="H117" s="897"/>
      <c r="I117" s="960" t="str">
        <f t="shared" si="46"/>
        <v xml:space="preserve"> </v>
      </c>
      <c r="J117" s="98"/>
      <c r="K117" s="902"/>
      <c r="L117" s="961">
        <f t="shared" si="47"/>
        <v>0</v>
      </c>
      <c r="M117" s="98"/>
      <c r="N117" s="99"/>
      <c r="O117" s="99"/>
      <c r="P117" s="99"/>
      <c r="Q117" s="99"/>
      <c r="R117" s="99"/>
      <c r="S117" s="99"/>
      <c r="T117" s="99"/>
      <c r="U117" s="99"/>
      <c r="V117" s="99"/>
      <c r="W117" s="944"/>
      <c r="X117" s="962">
        <f t="shared" si="48"/>
        <v>0</v>
      </c>
      <c r="Y117" s="98"/>
      <c r="Z117" s="99"/>
      <c r="AA117" s="99"/>
      <c r="AB117" s="99"/>
      <c r="AC117" s="100"/>
      <c r="AD117" s="657"/>
      <c r="AE117" s="382"/>
      <c r="AF117" s="861"/>
    </row>
    <row r="118" spans="2:32" ht="15.75" thickBot="1" x14ac:dyDescent="0.3">
      <c r="B118" s="860"/>
      <c r="C118" s="862"/>
      <c r="D118" s="897"/>
      <c r="E118" s="897"/>
      <c r="F118" s="897"/>
      <c r="G118" s="896" t="s">
        <v>139</v>
      </c>
      <c r="H118" s="896"/>
      <c r="I118" s="905" t="str">
        <f t="shared" si="46"/>
        <v xml:space="preserve"> </v>
      </c>
      <c r="J118" s="906">
        <f>SUM(J110:J117)</f>
        <v>0</v>
      </c>
      <c r="K118" s="907"/>
      <c r="L118" s="908">
        <f t="shared" ref="L118:V118" si="49">SUM(L110:L117)</f>
        <v>0</v>
      </c>
      <c r="M118" s="909">
        <f t="shared" si="49"/>
        <v>0</v>
      </c>
      <c r="N118" s="910">
        <f t="shared" si="49"/>
        <v>0</v>
      </c>
      <c r="O118" s="910">
        <f t="shared" si="49"/>
        <v>0</v>
      </c>
      <c r="P118" s="910">
        <f t="shared" si="49"/>
        <v>0</v>
      </c>
      <c r="Q118" s="910">
        <f t="shared" ref="Q118:T118" si="50">SUM(Q110:Q117)</f>
        <v>0</v>
      </c>
      <c r="R118" s="910">
        <f t="shared" si="50"/>
        <v>0</v>
      </c>
      <c r="S118" s="910">
        <f t="shared" si="50"/>
        <v>0</v>
      </c>
      <c r="T118" s="910">
        <f t="shared" si="50"/>
        <v>0</v>
      </c>
      <c r="U118" s="910">
        <f t="shared" si="49"/>
        <v>0</v>
      </c>
      <c r="V118" s="910">
        <f t="shared" si="49"/>
        <v>0</v>
      </c>
      <c r="W118" s="911"/>
      <c r="X118" s="963">
        <f t="shared" ref="X118:AC118" si="51">SUM(X110:X117)</f>
        <v>0</v>
      </c>
      <c r="Y118" s="909">
        <f t="shared" si="51"/>
        <v>0</v>
      </c>
      <c r="Z118" s="910">
        <f t="shared" si="51"/>
        <v>0</v>
      </c>
      <c r="AA118" s="910">
        <f t="shared" si="51"/>
        <v>0</v>
      </c>
      <c r="AB118" s="910">
        <f t="shared" si="51"/>
        <v>0</v>
      </c>
      <c r="AC118" s="913">
        <f t="shared" si="51"/>
        <v>0</v>
      </c>
      <c r="AD118" s="657"/>
      <c r="AE118" s="657"/>
      <c r="AF118" s="861"/>
    </row>
    <row r="119" spans="2:32" ht="7.5" customHeight="1" thickBot="1" x14ac:dyDescent="0.3">
      <c r="B119" s="860"/>
      <c r="C119" s="899"/>
      <c r="D119" s="897"/>
      <c r="E119" s="897"/>
      <c r="F119" s="897"/>
      <c r="G119" s="897"/>
      <c r="H119" s="897"/>
      <c r="I119" s="862"/>
      <c r="J119" s="917"/>
      <c r="K119" s="964"/>
      <c r="L119" s="916"/>
      <c r="M119" s="917"/>
      <c r="N119" s="917"/>
      <c r="O119" s="917"/>
      <c r="P119" s="917"/>
      <c r="Q119" s="916"/>
      <c r="R119" s="916"/>
      <c r="S119" s="916"/>
      <c r="T119" s="916"/>
      <c r="U119" s="916"/>
      <c r="V119" s="917"/>
      <c r="W119" s="894"/>
      <c r="X119" s="917"/>
      <c r="Y119" s="917"/>
      <c r="Z119" s="916"/>
      <c r="AA119" s="916"/>
      <c r="AB119" s="916"/>
      <c r="AC119" s="917"/>
      <c r="AD119" s="657"/>
      <c r="AE119" s="657"/>
      <c r="AF119" s="861"/>
    </row>
    <row r="120" spans="2:32" ht="15.75" thickBot="1" x14ac:dyDescent="0.3">
      <c r="B120" s="860"/>
      <c r="C120" s="965" t="s">
        <v>208</v>
      </c>
      <c r="D120" s="965"/>
      <c r="E120" s="966"/>
      <c r="F120" s="966"/>
      <c r="G120" s="966"/>
      <c r="H120" s="966"/>
      <c r="I120" s="967"/>
      <c r="J120" s="968">
        <f>ROUND((J20+J39+J55+J61+J70+J81+J87+J103+J107+J118),0)</f>
        <v>0</v>
      </c>
      <c r="K120" s="969"/>
      <c r="L120" s="970">
        <f>(L20+L39+L55+L61+L70+L81+L87+L103+L107+L118)</f>
        <v>0</v>
      </c>
      <c r="M120" s="971">
        <f t="shared" ref="M120:V120" si="52">M20+M39+M55+M61+M70+M81+M87+M103+M107+M118</f>
        <v>0</v>
      </c>
      <c r="N120" s="971">
        <f t="shared" si="52"/>
        <v>0</v>
      </c>
      <c r="O120" s="971">
        <f t="shared" si="52"/>
        <v>0</v>
      </c>
      <c r="P120" s="971">
        <f t="shared" si="52"/>
        <v>0</v>
      </c>
      <c r="Q120" s="971">
        <f t="shared" si="52"/>
        <v>0</v>
      </c>
      <c r="R120" s="971">
        <f t="shared" si="52"/>
        <v>0</v>
      </c>
      <c r="S120" s="971">
        <f t="shared" si="52"/>
        <v>0</v>
      </c>
      <c r="T120" s="971">
        <f t="shared" si="52"/>
        <v>0</v>
      </c>
      <c r="U120" s="971">
        <f t="shared" si="52"/>
        <v>0</v>
      </c>
      <c r="V120" s="971">
        <f t="shared" si="52"/>
        <v>0</v>
      </c>
      <c r="W120" s="972"/>
      <c r="X120" s="973">
        <f>(X20+X39+X55+X61+X70+X81+X87+X103+X107+X118)</f>
        <v>0</v>
      </c>
      <c r="Y120" s="971">
        <f>Y20+Y39+Y55+Y61+Y70+Y81+Y87+Y103+Y107+Y118</f>
        <v>0</v>
      </c>
      <c r="Z120" s="971">
        <f>Z20+Z39+Z55+Z61+Z70+Z81+Z87+Z103+Z107+Z118</f>
        <v>0</v>
      </c>
      <c r="AA120" s="971">
        <f>AA20+AA39+AA55+AA61+AA70+AA81+AA87+AA103+AA107+AA118</f>
        <v>0</v>
      </c>
      <c r="AB120" s="971">
        <f>AB20+AB39+AB55+AB61+AB70+AB81+AB87+AB103+AB107+AB118</f>
        <v>0</v>
      </c>
      <c r="AC120" s="811">
        <f>AC20+AC39+AC55+AC61+AC70+AC81+AC87+AC103+AC107+AC118</f>
        <v>0</v>
      </c>
      <c r="AD120" s="657"/>
      <c r="AE120" s="657"/>
      <c r="AF120" s="861"/>
    </row>
    <row r="121" spans="2:32" ht="3.75" customHeight="1" x14ac:dyDescent="0.25">
      <c r="B121" s="860"/>
      <c r="C121" s="881"/>
      <c r="D121" s="881"/>
      <c r="E121" s="881"/>
      <c r="F121" s="881"/>
      <c r="G121" s="881"/>
      <c r="H121" s="881"/>
      <c r="I121" s="881"/>
      <c r="J121" s="917"/>
      <c r="K121" s="917"/>
      <c r="L121" s="917"/>
      <c r="M121" s="917"/>
      <c r="N121" s="917"/>
      <c r="O121" s="917"/>
      <c r="P121" s="917"/>
      <c r="Q121" s="917"/>
      <c r="R121" s="917"/>
      <c r="S121" s="917"/>
      <c r="T121" s="917"/>
      <c r="U121" s="917"/>
      <c r="V121" s="917"/>
      <c r="W121" s="974"/>
      <c r="X121" s="975"/>
      <c r="Y121" s="917"/>
      <c r="Z121" s="917"/>
      <c r="AA121" s="917"/>
      <c r="AB121" s="917"/>
      <c r="AC121" s="917"/>
      <c r="AD121" s="657"/>
      <c r="AE121" s="657"/>
      <c r="AF121" s="861"/>
    </row>
    <row r="122" spans="2:32" ht="15" customHeight="1" x14ac:dyDescent="0.25">
      <c r="B122" s="860"/>
      <c r="C122" s="976"/>
      <c r="D122" s="976"/>
      <c r="E122" s="976"/>
      <c r="F122" s="976"/>
      <c r="G122" s="976"/>
      <c r="H122" s="976"/>
      <c r="I122" s="976"/>
      <c r="J122" s="657"/>
      <c r="K122" s="657"/>
      <c r="L122" s="977"/>
      <c r="M122" s="657"/>
      <c r="N122" s="657"/>
      <c r="O122" s="657"/>
      <c r="P122" s="657"/>
      <c r="Q122" s="657"/>
      <c r="R122" s="657"/>
      <c r="S122" s="657"/>
      <c r="T122" s="657"/>
      <c r="U122" s="657"/>
      <c r="V122" s="977"/>
      <c r="W122" s="974"/>
      <c r="X122" s="657"/>
      <c r="Y122" s="657"/>
      <c r="Z122" s="657"/>
      <c r="AA122" s="657"/>
      <c r="AB122" s="657"/>
      <c r="AC122" s="657"/>
      <c r="AD122" s="657"/>
      <c r="AE122" s="657"/>
      <c r="AF122" s="861"/>
    </row>
    <row r="123" spans="2:32" ht="15.75" x14ac:dyDescent="0.25">
      <c r="B123" s="860"/>
      <c r="C123" s="862"/>
      <c r="D123" s="862"/>
      <c r="E123" s="862"/>
      <c r="F123" s="862"/>
      <c r="G123" s="862"/>
      <c r="H123" s="862"/>
      <c r="I123" s="862"/>
      <c r="J123" s="978" t="s">
        <v>23</v>
      </c>
      <c r="K123" s="978"/>
      <c r="L123" s="977"/>
      <c r="M123" s="657"/>
      <c r="N123" s="657"/>
      <c r="O123" s="657"/>
      <c r="P123" s="657"/>
      <c r="Q123" s="657"/>
      <c r="R123" s="657"/>
      <c r="S123" s="657"/>
      <c r="T123" s="657"/>
      <c r="U123" s="657"/>
      <c r="V123" s="977"/>
      <c r="W123" s="862"/>
      <c r="X123" s="657"/>
      <c r="Y123" s="657"/>
      <c r="Z123" s="657"/>
      <c r="AA123" s="657"/>
      <c r="AB123" s="657"/>
      <c r="AC123" s="657"/>
      <c r="AD123" s="657"/>
      <c r="AE123" s="657"/>
      <c r="AF123" s="861"/>
    </row>
    <row r="124" spans="2:32" ht="3.75" customHeight="1" thickBot="1" x14ac:dyDescent="0.3">
      <c r="B124" s="979"/>
      <c r="C124" s="980"/>
      <c r="D124" s="980"/>
      <c r="E124" s="980"/>
      <c r="F124" s="980"/>
      <c r="G124" s="980"/>
      <c r="H124" s="980"/>
      <c r="I124" s="980"/>
      <c r="J124" s="980"/>
      <c r="K124" s="980"/>
      <c r="L124" s="980"/>
      <c r="M124" s="980"/>
      <c r="N124" s="980"/>
      <c r="O124" s="980"/>
      <c r="P124" s="980"/>
      <c r="Q124" s="980"/>
      <c r="R124" s="980"/>
      <c r="S124" s="980"/>
      <c r="T124" s="980"/>
      <c r="U124" s="980"/>
      <c r="V124" s="980"/>
      <c r="W124" s="980"/>
      <c r="X124" s="980"/>
      <c r="Y124" s="980"/>
      <c r="Z124" s="980"/>
      <c r="AA124" s="980"/>
      <c r="AB124" s="980"/>
      <c r="AC124" s="980"/>
      <c r="AD124" s="980"/>
      <c r="AE124" s="980"/>
      <c r="AF124" s="981"/>
    </row>
    <row r="126" spans="2:32" ht="15" customHeight="1" x14ac:dyDescent="0.25"/>
    <row r="127" spans="2:32" x14ac:dyDescent="0.25">
      <c r="L127" s="844"/>
    </row>
    <row r="128" spans="2:32" x14ac:dyDescent="0.25">
      <c r="J128" s="387"/>
      <c r="K128" s="387"/>
      <c r="L128" s="844"/>
      <c r="Y128" s="844"/>
      <c r="Z128" s="844"/>
      <c r="AA128" s="844"/>
      <c r="AB128" s="844"/>
      <c r="AC128" s="844"/>
    </row>
    <row r="129" spans="12:22" ht="15.75" hidden="1" thickBot="1" x14ac:dyDescent="0.3">
      <c r="L129" s="740"/>
      <c r="M129" s="731" t="s">
        <v>807</v>
      </c>
      <c r="N129"/>
      <c r="O129"/>
    </row>
    <row r="130" spans="12:22" ht="15.75" hidden="1" thickBot="1" x14ac:dyDescent="0.3">
      <c r="L130" s="740"/>
      <c r="M130" s="810" t="s">
        <v>808</v>
      </c>
      <c r="N130" s="811">
        <f>'4'!F24</f>
        <v>0</v>
      </c>
      <c r="O130" s="811">
        <f>N130-J92</f>
        <v>0</v>
      </c>
      <c r="P130" s="844"/>
      <c r="Q130" s="844"/>
      <c r="R130" s="844"/>
      <c r="S130" s="844"/>
      <c r="T130" s="844"/>
      <c r="U130" s="844"/>
      <c r="V130" s="844"/>
    </row>
    <row r="131" spans="12:22" hidden="1" x14ac:dyDescent="0.25">
      <c r="L131" s="740"/>
      <c r="M131"/>
      <c r="N131"/>
      <c r="O131"/>
    </row>
    <row r="132" spans="12:22" ht="15.75" hidden="1" thickBot="1" x14ac:dyDescent="0.3">
      <c r="L132" s="740"/>
      <c r="M132" s="731" t="s">
        <v>809</v>
      </c>
      <c r="N132"/>
      <c r="O132"/>
    </row>
    <row r="133" spans="12:22" ht="15.75" hidden="1" thickBot="1" x14ac:dyDescent="0.3">
      <c r="L133" s="740"/>
      <c r="M133" s="810" t="s">
        <v>810</v>
      </c>
      <c r="N133" s="811">
        <f>'6E'!H51</f>
        <v>0</v>
      </c>
      <c r="O133" s="811">
        <f>ABS(N133-(J94+J95))</f>
        <v>0</v>
      </c>
    </row>
    <row r="134" spans="12:22" hidden="1" x14ac:dyDescent="0.25">
      <c r="L134" s="850"/>
      <c r="M134"/>
      <c r="N134"/>
      <c r="O134"/>
    </row>
    <row r="135" spans="12:22" ht="15.75" hidden="1" thickBot="1" x14ac:dyDescent="0.3">
      <c r="L135" s="740"/>
      <c r="M135" s="731" t="s">
        <v>774</v>
      </c>
      <c r="N135"/>
      <c r="O135" s="809" t="s">
        <v>777</v>
      </c>
    </row>
    <row r="136" spans="12:22" hidden="1" x14ac:dyDescent="0.25">
      <c r="L136" s="740"/>
      <c r="M136" s="851" t="s">
        <v>775</v>
      </c>
      <c r="N136" s="852">
        <f>'7A'!F45</f>
        <v>0</v>
      </c>
      <c r="O136" s="852">
        <f>ABS(N136-L120)</f>
        <v>0</v>
      </c>
    </row>
    <row r="137" spans="12:22" ht="15.75" hidden="1" thickBot="1" x14ac:dyDescent="0.3">
      <c r="L137" s="740"/>
      <c r="M137" s="853" t="s">
        <v>776</v>
      </c>
      <c r="N137" s="854">
        <f>'7A'!F62</f>
        <v>0</v>
      </c>
      <c r="O137" s="854">
        <f>ABS(N137-X120)</f>
        <v>0</v>
      </c>
    </row>
    <row r="143" spans="12:22" x14ac:dyDescent="0.25">
      <c r="M143" s="845"/>
    </row>
  </sheetData>
  <sheetProtection algorithmName="SHA-512" hashValue="3CPAJH81Il+mbie5gXF9xGGqvUXHoPHn3LEF3+Xg+neFmj82hpnOqoZKy6gcjCmGXs+X13pN1op/LiVANi6zjg==" saltValue="dn1ed8eHedMv743hfwA/fQ==" spinCount="100000" sheet="1" formatCells="0" formatColumns="0" formatRows="0"/>
  <mergeCells count="20">
    <mergeCell ref="AI8:AM9"/>
    <mergeCell ref="AI10:AM11"/>
    <mergeCell ref="I5:I11"/>
    <mergeCell ref="AI4:AM5"/>
    <mergeCell ref="AI6:AM7"/>
    <mergeCell ref="E117:G117"/>
    <mergeCell ref="C3:AE3"/>
    <mergeCell ref="L5:V5"/>
    <mergeCell ref="X5:AC5"/>
    <mergeCell ref="E102:G102"/>
    <mergeCell ref="E69:G69"/>
    <mergeCell ref="E60:G60"/>
    <mergeCell ref="E38:G38"/>
    <mergeCell ref="E54:G54"/>
    <mergeCell ref="E80:G80"/>
    <mergeCell ref="E86:G86"/>
    <mergeCell ref="E19:G19"/>
    <mergeCell ref="J5:J11"/>
    <mergeCell ref="L6:L11"/>
    <mergeCell ref="X6:X11"/>
  </mergeCells>
  <conditionalFormatting sqref="M12:V12 X12:AD12">
    <cfRule type="containsText" dxfId="60" priority="6" operator="containsText" text="Source &gt; Uses">
      <formula>NOT(ISERROR(SEARCH("Source &gt; Uses",M12)))</formula>
    </cfRule>
    <cfRule type="containsText" dxfId="59" priority="7" operator="containsText" text="Source = Uses">
      <formula>NOT(ISERROR(SEARCH("Source = Uses",M12)))</formula>
    </cfRule>
    <cfRule type="containsText" dxfId="58" priority="8" operator="containsText" text="Source &lt; Uses">
      <formula>NOT(ISERROR(SEARCH("Source &lt; Uses",M12)))</formula>
    </cfRule>
  </conditionalFormatting>
  <conditionalFormatting sqref="AI8 L122">
    <cfRule type="containsText" dxfId="57" priority="20" operator="containsText" text="w">
      <formula>NOT(ISERROR(SEARCH("w",L8)))</formula>
    </cfRule>
  </conditionalFormatting>
  <conditionalFormatting sqref="AI10">
    <cfRule type="containsText" dxfId="56" priority="19" operator="containsText" text="w">
      <formula>NOT(ISERROR(SEARCH("w",AI10)))</formula>
    </cfRule>
  </conditionalFormatting>
  <conditionalFormatting sqref="AI4:AM5">
    <cfRule type="containsText" dxfId="55" priority="5" operator="containsText" text="warning">
      <formula>NOT(ISERROR(SEARCH("warning",AI4)))</formula>
    </cfRule>
  </conditionalFormatting>
  <conditionalFormatting sqref="AI6:AM7">
    <cfRule type="containsText" dxfId="54" priority="4" operator="containsText" text="w">
      <formula>NOT(ISERROR(SEARCH("w",AI6)))</formula>
    </cfRule>
  </conditionalFormatting>
  <conditionalFormatting sqref="AP4">
    <cfRule type="containsText" dxfId="53" priority="3" operator="containsText" text="warning">
      <formula>NOT(ISERROR(SEARCH("warning",AP4)))</formula>
    </cfRule>
  </conditionalFormatting>
  <dataValidations xWindow="296" yWindow="799" count="3">
    <dataValidation allowBlank="1" showInputMessage="1" showErrorMessage="1" promptTitle="Rehab Contingency %" prompt="Defined as Rehab Contingency divided by the sum of Rehab, Contractor Profit, Contractor Overhead, and Bond Premium amounts_x000a__x000a_% =J29 / (J25+J26+J27+J36)" sqref="G29" xr:uid="{00000000-0002-0000-1200-000000000000}"/>
    <dataValidation allowBlank="1" showInputMessage="1" showErrorMessage="1" promptTitle="New Construction Contingency %" prompt="Defined as New Construction Contingency divided by the sum of New Building, Contractor Profit, Contractor Overhead, and Bond Premium amounts _x000a__x000a_% = J28 / (J24+J26+J27+J36))" sqref="G28" xr:uid="{00000000-0002-0000-1200-000001000000}"/>
    <dataValidation allowBlank="1" showInputMessage="1" showErrorMessage="1" promptTitle="LIHTC Basis - Approval Required" prompt="Approval from WSHFC is required to claim basis for Community Facilities." sqref="J106:K106" xr:uid="{00000000-0002-0000-1200-000002000000}"/>
  </dataValidations>
  <pageMargins left="0.25" right="0.25" top="0.75" bottom="0.75" header="0.3" footer="0.3"/>
  <pageSetup scale="81" fitToHeight="4" orientation="landscape" r:id="rId1"/>
  <headerFooter>
    <oddFooter>&amp;LForm 6A
Development Budgets&amp;CCFA Forms</oddFooter>
  </headerFooter>
  <rowBreaks count="2" manualBreakCount="2">
    <brk id="40" min="1" max="21" man="1"/>
    <brk id="71" min="1"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B1:L103"/>
  <sheetViews>
    <sheetView showGridLines="0" zoomScaleNormal="100" workbookViewId="0">
      <selection activeCell="Q11" sqref="Q11"/>
    </sheetView>
  </sheetViews>
  <sheetFormatPr defaultColWidth="9.140625" defaultRowHeight="15" x14ac:dyDescent="0.25"/>
  <cols>
    <col min="1" max="2" width="1.7109375" style="13" customWidth="1"/>
    <col min="3" max="3" width="2.85546875" style="13" customWidth="1"/>
    <col min="4" max="4" width="5.7109375" style="13" customWidth="1"/>
    <col min="5" max="5" width="8.5703125" style="13" customWidth="1"/>
    <col min="6" max="6" width="12.85546875" style="13" customWidth="1"/>
    <col min="7" max="7" width="10.7109375" style="13" customWidth="1"/>
    <col min="8" max="8" width="9.85546875" style="13" customWidth="1"/>
    <col min="9" max="9" width="12.5703125" style="13" bestFit="1" customWidth="1"/>
    <col min="10" max="10" width="19.28515625" style="13" customWidth="1"/>
    <col min="11" max="11" width="40.7109375" style="13" customWidth="1"/>
    <col min="12" max="12" width="1.7109375" style="13" customWidth="1"/>
    <col min="13" max="16384" width="9.140625" style="13"/>
  </cols>
  <sheetData>
    <row r="1" spans="2:12" s="539" customFormat="1" ht="9" thickBot="1" x14ac:dyDescent="0.2"/>
    <row r="2" spans="2:12" s="539" customFormat="1" ht="8.25" x14ac:dyDescent="0.15">
      <c r="B2" s="982"/>
      <c r="C2" s="983"/>
      <c r="D2" s="983"/>
      <c r="E2" s="983"/>
      <c r="F2" s="983"/>
      <c r="G2" s="983"/>
      <c r="H2" s="983"/>
      <c r="I2" s="983"/>
      <c r="J2" s="983"/>
      <c r="K2" s="983"/>
      <c r="L2" s="984"/>
    </row>
    <row r="3" spans="2:12" ht="18.75" x14ac:dyDescent="0.3">
      <c r="B3" s="985"/>
      <c r="C3" s="1975" t="s">
        <v>465</v>
      </c>
      <c r="D3" s="1975"/>
      <c r="E3" s="1975"/>
      <c r="F3" s="1975"/>
      <c r="G3" s="1975"/>
      <c r="H3" s="1975"/>
      <c r="I3" s="1975"/>
      <c r="J3" s="1975"/>
      <c r="K3" s="1975"/>
      <c r="L3" s="986"/>
    </row>
    <row r="4" spans="2:12" ht="7.5" customHeight="1" thickBot="1" x14ac:dyDescent="0.3">
      <c r="B4" s="985"/>
      <c r="C4" s="987"/>
      <c r="D4" s="987"/>
      <c r="E4" s="987"/>
      <c r="F4" s="987"/>
      <c r="G4" s="987"/>
      <c r="H4" s="987"/>
      <c r="I4" s="987"/>
      <c r="J4" s="987"/>
      <c r="K4" s="601"/>
      <c r="L4" s="986"/>
    </row>
    <row r="5" spans="2:12" x14ac:dyDescent="0.25">
      <c r="B5" s="985"/>
      <c r="C5" s="862"/>
      <c r="D5" s="862"/>
      <c r="E5" s="862"/>
      <c r="F5" s="862"/>
      <c r="G5" s="862"/>
      <c r="H5" s="862"/>
      <c r="I5" s="2162" t="s">
        <v>131</v>
      </c>
      <c r="J5" s="2163"/>
      <c r="K5" s="2164"/>
      <c r="L5" s="986"/>
    </row>
    <row r="6" spans="2:12" ht="23.25" thickBot="1" x14ac:dyDescent="0.3">
      <c r="B6" s="985"/>
      <c r="C6" s="988"/>
      <c r="D6" s="862"/>
      <c r="E6" s="862"/>
      <c r="F6" s="989"/>
      <c r="G6" s="989"/>
      <c r="H6" s="989"/>
      <c r="I6" s="990" t="s">
        <v>209</v>
      </c>
      <c r="J6" s="2165" t="s">
        <v>812</v>
      </c>
      <c r="K6" s="2166"/>
      <c r="L6" s="986"/>
    </row>
    <row r="7" spans="2:12" ht="15.75" thickBot="1" x14ac:dyDescent="0.3">
      <c r="B7" s="985"/>
      <c r="C7" s="991" t="s">
        <v>133</v>
      </c>
      <c r="D7" s="992"/>
      <c r="E7" s="992"/>
      <c r="F7" s="993"/>
      <c r="G7" s="993"/>
      <c r="H7" s="993"/>
      <c r="I7" s="994"/>
      <c r="J7" s="994"/>
      <c r="K7" s="987"/>
      <c r="L7" s="986"/>
    </row>
    <row r="8" spans="2:12" x14ac:dyDescent="0.25">
      <c r="B8" s="985"/>
      <c r="C8" s="601"/>
      <c r="D8" s="883" t="s">
        <v>134</v>
      </c>
      <c r="E8" s="884"/>
      <c r="F8" s="884"/>
      <c r="G8" s="884"/>
      <c r="H8" s="995"/>
      <c r="I8" s="996">
        <f>'6A'!L14</f>
        <v>0</v>
      </c>
      <c r="J8" s="2157"/>
      <c r="K8" s="2158"/>
      <c r="L8" s="986"/>
    </row>
    <row r="9" spans="2:12" x14ac:dyDescent="0.25">
      <c r="B9" s="985"/>
      <c r="C9" s="601"/>
      <c r="D9" s="890" t="s">
        <v>135</v>
      </c>
      <c r="E9" s="862"/>
      <c r="F9" s="862"/>
      <c r="G9" s="862"/>
      <c r="H9" s="997"/>
      <c r="I9" s="998">
        <f>'6A'!L15</f>
        <v>0</v>
      </c>
      <c r="J9" s="2153"/>
      <c r="K9" s="2154"/>
      <c r="L9" s="986"/>
    </row>
    <row r="10" spans="2:12" x14ac:dyDescent="0.25">
      <c r="B10" s="985"/>
      <c r="C10" s="601"/>
      <c r="D10" s="890" t="s">
        <v>136</v>
      </c>
      <c r="E10" s="862"/>
      <c r="F10" s="862"/>
      <c r="G10" s="862"/>
      <c r="H10" s="997"/>
      <c r="I10" s="998">
        <f>'6A'!L16</f>
        <v>0</v>
      </c>
      <c r="J10" s="2153"/>
      <c r="K10" s="2154"/>
      <c r="L10" s="986"/>
    </row>
    <row r="11" spans="2:12" x14ac:dyDescent="0.25">
      <c r="B11" s="985"/>
      <c r="C11" s="601"/>
      <c r="D11" s="890" t="s">
        <v>137</v>
      </c>
      <c r="E11" s="862"/>
      <c r="F11" s="862"/>
      <c r="G11" s="862"/>
      <c r="H11" s="997"/>
      <c r="I11" s="998">
        <f>'6A'!L17</f>
        <v>0</v>
      </c>
      <c r="J11" s="2153"/>
      <c r="K11" s="2154"/>
      <c r="L11" s="986"/>
    </row>
    <row r="12" spans="2:12" x14ac:dyDescent="0.25">
      <c r="B12" s="985"/>
      <c r="C12" s="601"/>
      <c r="D12" s="890" t="s">
        <v>138</v>
      </c>
      <c r="E12" s="862"/>
      <c r="F12" s="862"/>
      <c r="G12" s="862"/>
      <c r="H12" s="997"/>
      <c r="I12" s="998">
        <f>'6A'!L18</f>
        <v>0</v>
      </c>
      <c r="J12" s="2153"/>
      <c r="K12" s="2154"/>
      <c r="L12" s="986"/>
    </row>
    <row r="13" spans="2:12" ht="15.75" thickBot="1" x14ac:dyDescent="0.3">
      <c r="B13" s="985"/>
      <c r="C13" s="601"/>
      <c r="D13" s="890" t="s">
        <v>210</v>
      </c>
      <c r="E13" s="862"/>
      <c r="F13" s="862"/>
      <c r="G13" s="862"/>
      <c r="H13" s="997"/>
      <c r="I13" s="999">
        <f>'6A'!L19</f>
        <v>0</v>
      </c>
      <c r="J13" s="2155"/>
      <c r="K13" s="2156"/>
      <c r="L13" s="986"/>
    </row>
    <row r="14" spans="2:12" ht="3.75" customHeight="1" x14ac:dyDescent="0.25">
      <c r="B14" s="985"/>
      <c r="C14" s="881"/>
      <c r="D14" s="896"/>
      <c r="E14" s="896"/>
      <c r="F14" s="897"/>
      <c r="G14" s="897"/>
      <c r="H14" s="897"/>
      <c r="I14" s="917"/>
      <c r="J14" s="1000"/>
      <c r="K14" s="987"/>
      <c r="L14" s="986"/>
    </row>
    <row r="15" spans="2:12" ht="15.75" thickBot="1" x14ac:dyDescent="0.3">
      <c r="B15" s="985"/>
      <c r="C15" s="991" t="s">
        <v>140</v>
      </c>
      <c r="D15" s="992"/>
      <c r="E15" s="992"/>
      <c r="F15" s="993"/>
      <c r="G15" s="993"/>
      <c r="H15" s="993"/>
      <c r="I15" s="1001"/>
      <c r="J15" s="1002"/>
      <c r="K15" s="601"/>
      <c r="L15" s="986"/>
    </row>
    <row r="16" spans="2:12" x14ac:dyDescent="0.25">
      <c r="B16" s="985"/>
      <c r="C16" s="601"/>
      <c r="D16" s="883" t="s">
        <v>141</v>
      </c>
      <c r="E16" s="884"/>
      <c r="F16" s="884"/>
      <c r="G16" s="884"/>
      <c r="H16" s="995"/>
      <c r="I16" s="996">
        <f>'6A'!L23</f>
        <v>0</v>
      </c>
      <c r="J16" s="2157"/>
      <c r="K16" s="2158"/>
      <c r="L16" s="986"/>
    </row>
    <row r="17" spans="2:12" x14ac:dyDescent="0.25">
      <c r="B17" s="985"/>
      <c r="C17" s="601"/>
      <c r="D17" s="890" t="s">
        <v>142</v>
      </c>
      <c r="E17" s="862"/>
      <c r="F17" s="862"/>
      <c r="G17" s="862"/>
      <c r="H17" s="997"/>
      <c r="I17" s="998">
        <f>'6A'!L24</f>
        <v>0</v>
      </c>
      <c r="J17" s="2153"/>
      <c r="K17" s="2154"/>
      <c r="L17" s="986"/>
    </row>
    <row r="18" spans="2:12" x14ac:dyDescent="0.25">
      <c r="B18" s="985"/>
      <c r="C18" s="601"/>
      <c r="D18" s="890" t="s">
        <v>143</v>
      </c>
      <c r="E18" s="862"/>
      <c r="F18" s="862"/>
      <c r="G18" s="862"/>
      <c r="H18" s="997"/>
      <c r="I18" s="998">
        <f>'6A'!L25</f>
        <v>0</v>
      </c>
      <c r="J18" s="2153"/>
      <c r="K18" s="2154"/>
      <c r="L18" s="986"/>
    </row>
    <row r="19" spans="2:12" x14ac:dyDescent="0.25">
      <c r="B19" s="985"/>
      <c r="C19" s="601"/>
      <c r="D19" s="890" t="s">
        <v>144</v>
      </c>
      <c r="E19" s="862"/>
      <c r="F19" s="862"/>
      <c r="G19" s="862"/>
      <c r="H19" s="997"/>
      <c r="I19" s="998">
        <f>'6A'!L26</f>
        <v>0</v>
      </c>
      <c r="J19" s="2153"/>
      <c r="K19" s="2154"/>
      <c r="L19" s="986"/>
    </row>
    <row r="20" spans="2:12" x14ac:dyDescent="0.25">
      <c r="B20" s="985"/>
      <c r="C20" s="601"/>
      <c r="D20" s="890" t="s">
        <v>145</v>
      </c>
      <c r="E20" s="862"/>
      <c r="F20" s="862"/>
      <c r="G20" s="862"/>
      <c r="H20" s="997"/>
      <c r="I20" s="998">
        <f>'6A'!L27</f>
        <v>0</v>
      </c>
      <c r="J20" s="2153"/>
      <c r="K20" s="2154"/>
      <c r="L20" s="986"/>
    </row>
    <row r="21" spans="2:12" x14ac:dyDescent="0.25">
      <c r="B21" s="985"/>
      <c r="C21" s="601"/>
      <c r="D21" s="890" t="s">
        <v>146</v>
      </c>
      <c r="E21" s="862"/>
      <c r="F21" s="862"/>
      <c r="G21" s="862"/>
      <c r="H21" s="997"/>
      <c r="I21" s="998">
        <f>'6A'!L28</f>
        <v>0</v>
      </c>
      <c r="J21" s="2159"/>
      <c r="K21" s="2154"/>
      <c r="L21" s="986"/>
    </row>
    <row r="22" spans="2:12" x14ac:dyDescent="0.25">
      <c r="B22" s="985"/>
      <c r="C22" s="601"/>
      <c r="D22" s="890" t="s">
        <v>147</v>
      </c>
      <c r="E22" s="862"/>
      <c r="F22" s="862"/>
      <c r="G22" s="862"/>
      <c r="H22" s="997"/>
      <c r="I22" s="998">
        <f>'6A'!L29</f>
        <v>0</v>
      </c>
      <c r="J22" s="2153"/>
      <c r="K22" s="2154"/>
      <c r="L22" s="986"/>
    </row>
    <row r="23" spans="2:12" x14ac:dyDescent="0.25">
      <c r="B23" s="985"/>
      <c r="C23" s="601"/>
      <c r="D23" s="890" t="s">
        <v>148</v>
      </c>
      <c r="E23" s="862"/>
      <c r="F23" s="862"/>
      <c r="G23" s="862"/>
      <c r="H23" s="997"/>
      <c r="I23" s="998">
        <f>'6A'!L30</f>
        <v>0</v>
      </c>
      <c r="J23" s="2153"/>
      <c r="K23" s="2154"/>
      <c r="L23" s="986"/>
    </row>
    <row r="24" spans="2:12" x14ac:dyDescent="0.25">
      <c r="B24" s="985"/>
      <c r="C24" s="601"/>
      <c r="D24" s="890" t="s">
        <v>149</v>
      </c>
      <c r="E24" s="862"/>
      <c r="F24" s="862"/>
      <c r="G24" s="862"/>
      <c r="H24" s="997"/>
      <c r="I24" s="998">
        <f>'6A'!L31</f>
        <v>0</v>
      </c>
      <c r="J24" s="2153"/>
      <c r="K24" s="2154"/>
      <c r="L24" s="986"/>
    </row>
    <row r="25" spans="2:12" x14ac:dyDescent="0.25">
      <c r="B25" s="985"/>
      <c r="C25" s="601"/>
      <c r="D25" s="890" t="s">
        <v>150</v>
      </c>
      <c r="E25" s="862"/>
      <c r="F25" s="862"/>
      <c r="G25" s="862"/>
      <c r="H25" s="997"/>
      <c r="I25" s="998">
        <f>'6A'!L32</f>
        <v>0</v>
      </c>
      <c r="J25" s="2153"/>
      <c r="K25" s="2154"/>
      <c r="L25" s="986"/>
    </row>
    <row r="26" spans="2:12" x14ac:dyDescent="0.25">
      <c r="B26" s="985"/>
      <c r="C26" s="601"/>
      <c r="D26" s="890" t="s">
        <v>151</v>
      </c>
      <c r="E26" s="862"/>
      <c r="F26" s="862"/>
      <c r="G26" s="862"/>
      <c r="H26" s="997"/>
      <c r="I26" s="998">
        <f>'6A'!L33</f>
        <v>0</v>
      </c>
      <c r="J26" s="2153"/>
      <c r="K26" s="2154"/>
      <c r="L26" s="986"/>
    </row>
    <row r="27" spans="2:12" x14ac:dyDescent="0.25">
      <c r="B27" s="985"/>
      <c r="C27" s="601"/>
      <c r="D27" s="890" t="s">
        <v>152</v>
      </c>
      <c r="E27" s="862"/>
      <c r="F27" s="862"/>
      <c r="G27" s="862"/>
      <c r="H27" s="997"/>
      <c r="I27" s="998">
        <f>'6A'!L34</f>
        <v>0</v>
      </c>
      <c r="J27" s="2153"/>
      <c r="K27" s="2154"/>
      <c r="L27" s="986"/>
    </row>
    <row r="28" spans="2:12" x14ac:dyDescent="0.25">
      <c r="B28" s="985"/>
      <c r="C28" s="601"/>
      <c r="D28" s="890" t="s">
        <v>153</v>
      </c>
      <c r="E28" s="862"/>
      <c r="F28" s="862"/>
      <c r="G28" s="862"/>
      <c r="H28" s="997"/>
      <c r="I28" s="998">
        <f>'6A'!L35</f>
        <v>0</v>
      </c>
      <c r="J28" s="2153"/>
      <c r="K28" s="2154"/>
      <c r="L28" s="986"/>
    </row>
    <row r="29" spans="2:12" x14ac:dyDescent="0.25">
      <c r="B29" s="985"/>
      <c r="C29" s="601"/>
      <c r="D29" s="890" t="s">
        <v>154</v>
      </c>
      <c r="E29" s="862"/>
      <c r="F29" s="862"/>
      <c r="G29" s="862"/>
      <c r="H29" s="997"/>
      <c r="I29" s="998">
        <f>'6A'!L36</f>
        <v>0</v>
      </c>
      <c r="J29" s="2153"/>
      <c r="K29" s="2154"/>
      <c r="L29" s="986"/>
    </row>
    <row r="30" spans="2:12" x14ac:dyDescent="0.25">
      <c r="B30" s="985"/>
      <c r="C30" s="601"/>
      <c r="D30" s="890" t="s">
        <v>155</v>
      </c>
      <c r="E30" s="862"/>
      <c r="F30" s="862"/>
      <c r="G30" s="862"/>
      <c r="H30" s="997"/>
      <c r="I30" s="998">
        <f>'6A'!L37</f>
        <v>0</v>
      </c>
      <c r="J30" s="2153"/>
      <c r="K30" s="2154"/>
      <c r="L30" s="986"/>
    </row>
    <row r="31" spans="2:12" ht="15.75" thickBot="1" x14ac:dyDescent="0.3">
      <c r="B31" s="985"/>
      <c r="C31" s="601"/>
      <c r="D31" s="890" t="s">
        <v>211</v>
      </c>
      <c r="E31" s="862"/>
      <c r="F31" s="862"/>
      <c r="G31" s="862"/>
      <c r="H31" s="997"/>
      <c r="I31" s="999">
        <f>'6A'!L38</f>
        <v>0</v>
      </c>
      <c r="J31" s="2155"/>
      <c r="K31" s="2156"/>
      <c r="L31" s="986"/>
    </row>
    <row r="32" spans="2:12" ht="3.75" customHeight="1" x14ac:dyDescent="0.25">
      <c r="B32" s="985"/>
      <c r="C32" s="881"/>
      <c r="D32" s="896"/>
      <c r="E32" s="896"/>
      <c r="F32" s="897"/>
      <c r="G32" s="897"/>
      <c r="H32" s="897"/>
      <c r="I32" s="917"/>
      <c r="J32" s="1000"/>
      <c r="K32" s="987"/>
      <c r="L32" s="986"/>
    </row>
    <row r="33" spans="2:12" ht="15.75" thickBot="1" x14ac:dyDescent="0.3">
      <c r="B33" s="985"/>
      <c r="C33" s="991" t="s">
        <v>156</v>
      </c>
      <c r="D33" s="992"/>
      <c r="E33" s="992"/>
      <c r="F33" s="993"/>
      <c r="G33" s="993"/>
      <c r="H33" s="993"/>
      <c r="I33" s="917"/>
      <c r="J33" s="1000"/>
      <c r="K33" s="601"/>
      <c r="L33" s="986"/>
    </row>
    <row r="34" spans="2:12" x14ac:dyDescent="0.25">
      <c r="B34" s="985"/>
      <c r="C34" s="601"/>
      <c r="D34" s="883" t="s">
        <v>157</v>
      </c>
      <c r="E34" s="884"/>
      <c r="F34" s="884"/>
      <c r="G34" s="884"/>
      <c r="H34" s="995"/>
      <c r="I34" s="996">
        <f>'6A'!L42</f>
        <v>0</v>
      </c>
      <c r="J34" s="2157"/>
      <c r="K34" s="2158"/>
      <c r="L34" s="986"/>
    </row>
    <row r="35" spans="2:12" x14ac:dyDescent="0.25">
      <c r="B35" s="985"/>
      <c r="C35" s="601"/>
      <c r="D35" s="890" t="s">
        <v>158</v>
      </c>
      <c r="E35" s="862"/>
      <c r="F35" s="862"/>
      <c r="G35" s="862"/>
      <c r="H35" s="997"/>
      <c r="I35" s="998">
        <f>'6A'!L43</f>
        <v>0</v>
      </c>
      <c r="J35" s="2153"/>
      <c r="K35" s="2154"/>
      <c r="L35" s="986"/>
    </row>
    <row r="36" spans="2:12" x14ac:dyDescent="0.25">
      <c r="B36" s="985"/>
      <c r="C36" s="601"/>
      <c r="D36" s="890" t="s">
        <v>159</v>
      </c>
      <c r="E36" s="862"/>
      <c r="F36" s="862"/>
      <c r="G36" s="862"/>
      <c r="H36" s="997"/>
      <c r="I36" s="998">
        <f>'6A'!L44</f>
        <v>0</v>
      </c>
      <c r="J36" s="2153"/>
      <c r="K36" s="2154"/>
      <c r="L36" s="986"/>
    </row>
    <row r="37" spans="2:12" x14ac:dyDescent="0.25">
      <c r="B37" s="985"/>
      <c r="C37" s="601"/>
      <c r="D37" s="890" t="s">
        <v>160</v>
      </c>
      <c r="E37" s="862"/>
      <c r="F37" s="862"/>
      <c r="G37" s="862"/>
      <c r="H37" s="997"/>
      <c r="I37" s="998">
        <f>'6A'!L45</f>
        <v>0</v>
      </c>
      <c r="J37" s="2153"/>
      <c r="K37" s="2154"/>
      <c r="L37" s="986"/>
    </row>
    <row r="38" spans="2:12" x14ac:dyDescent="0.25">
      <c r="B38" s="985"/>
      <c r="C38" s="601"/>
      <c r="D38" s="890" t="s">
        <v>161</v>
      </c>
      <c r="E38" s="862"/>
      <c r="F38" s="862"/>
      <c r="G38" s="862"/>
      <c r="H38" s="997"/>
      <c r="I38" s="998">
        <f>'6A'!L46</f>
        <v>0</v>
      </c>
      <c r="J38" s="2153"/>
      <c r="K38" s="2154"/>
      <c r="L38" s="986"/>
    </row>
    <row r="39" spans="2:12" x14ac:dyDescent="0.25">
      <c r="B39" s="985"/>
      <c r="C39" s="601"/>
      <c r="D39" s="890" t="s">
        <v>162</v>
      </c>
      <c r="E39" s="862"/>
      <c r="F39" s="862"/>
      <c r="G39" s="862"/>
      <c r="H39" s="997"/>
      <c r="I39" s="998">
        <f>'6A'!L47</f>
        <v>0</v>
      </c>
      <c r="J39" s="2153"/>
      <c r="K39" s="2154"/>
      <c r="L39" s="986"/>
    </row>
    <row r="40" spans="2:12" x14ac:dyDescent="0.25">
      <c r="B40" s="985"/>
      <c r="C40" s="601"/>
      <c r="D40" s="890" t="s">
        <v>163</v>
      </c>
      <c r="E40" s="862"/>
      <c r="F40" s="862"/>
      <c r="G40" s="862"/>
      <c r="H40" s="997"/>
      <c r="I40" s="998">
        <f>'6A'!L48</f>
        <v>0</v>
      </c>
      <c r="J40" s="2153"/>
      <c r="K40" s="2154"/>
      <c r="L40" s="986"/>
    </row>
    <row r="41" spans="2:12" x14ac:dyDescent="0.25">
      <c r="B41" s="985"/>
      <c r="C41" s="601"/>
      <c r="D41" s="890" t="s">
        <v>164</v>
      </c>
      <c r="E41" s="862"/>
      <c r="F41" s="862"/>
      <c r="G41" s="862"/>
      <c r="H41" s="997"/>
      <c r="I41" s="998">
        <f>'6A'!L49</f>
        <v>0</v>
      </c>
      <c r="J41" s="2153"/>
      <c r="K41" s="2154"/>
      <c r="L41" s="986"/>
    </row>
    <row r="42" spans="2:12" x14ac:dyDescent="0.25">
      <c r="B42" s="985"/>
      <c r="C42" s="601"/>
      <c r="D42" s="890" t="s">
        <v>165</v>
      </c>
      <c r="E42" s="862"/>
      <c r="F42" s="862"/>
      <c r="G42" s="862"/>
      <c r="H42" s="997"/>
      <c r="I42" s="998">
        <f>'6A'!L50</f>
        <v>0</v>
      </c>
      <c r="J42" s="2153"/>
      <c r="K42" s="2154"/>
      <c r="L42" s="986"/>
    </row>
    <row r="43" spans="2:12" x14ac:dyDescent="0.25">
      <c r="B43" s="985"/>
      <c r="C43" s="601"/>
      <c r="D43" s="890" t="s">
        <v>166</v>
      </c>
      <c r="E43" s="862"/>
      <c r="F43" s="862"/>
      <c r="G43" s="862"/>
      <c r="H43" s="997"/>
      <c r="I43" s="998">
        <f>'6A'!L51</f>
        <v>0</v>
      </c>
      <c r="J43" s="2153"/>
      <c r="K43" s="2154"/>
      <c r="L43" s="986"/>
    </row>
    <row r="44" spans="2:12" x14ac:dyDescent="0.25">
      <c r="B44" s="985"/>
      <c r="C44" s="601"/>
      <c r="D44" s="890" t="s">
        <v>167</v>
      </c>
      <c r="E44" s="862"/>
      <c r="F44" s="862"/>
      <c r="G44" s="862"/>
      <c r="H44" s="997"/>
      <c r="I44" s="998">
        <f>'6A'!L52</f>
        <v>0</v>
      </c>
      <c r="J44" s="2153"/>
      <c r="K44" s="2154"/>
      <c r="L44" s="986"/>
    </row>
    <row r="45" spans="2:12" x14ac:dyDescent="0.25">
      <c r="B45" s="985"/>
      <c r="C45" s="987"/>
      <c r="D45" s="1003" t="s">
        <v>168</v>
      </c>
      <c r="E45" s="1004"/>
      <c r="F45" s="1004"/>
      <c r="G45" s="1004"/>
      <c r="H45" s="1004"/>
      <c r="I45" s="998">
        <f>'6A'!L53</f>
        <v>0</v>
      </c>
      <c r="J45" s="2153"/>
      <c r="K45" s="2154"/>
      <c r="L45" s="986"/>
    </row>
    <row r="46" spans="2:12" ht="15.75" thickBot="1" x14ac:dyDescent="0.3">
      <c r="B46" s="985"/>
      <c r="C46" s="601"/>
      <c r="D46" s="890" t="s">
        <v>210</v>
      </c>
      <c r="E46" s="862"/>
      <c r="F46" s="862"/>
      <c r="G46" s="862"/>
      <c r="H46" s="997"/>
      <c r="I46" s="999">
        <f>'6A'!L54</f>
        <v>0</v>
      </c>
      <c r="J46" s="2155"/>
      <c r="K46" s="2156"/>
      <c r="L46" s="986"/>
    </row>
    <row r="47" spans="2:12" ht="3.75" customHeight="1" x14ac:dyDescent="0.25">
      <c r="B47" s="985"/>
      <c r="C47" s="881"/>
      <c r="D47" s="896"/>
      <c r="E47" s="896"/>
      <c r="F47" s="897"/>
      <c r="G47" s="897"/>
      <c r="H47" s="897"/>
      <c r="I47" s="917"/>
      <c r="J47" s="1000"/>
      <c r="K47" s="987"/>
      <c r="L47" s="986"/>
    </row>
    <row r="48" spans="2:12" ht="15.75" thickBot="1" x14ac:dyDescent="0.3">
      <c r="B48" s="985"/>
      <c r="C48" s="991" t="s">
        <v>169</v>
      </c>
      <c r="D48" s="992"/>
      <c r="E48" s="992"/>
      <c r="F48" s="993"/>
      <c r="G48" s="993"/>
      <c r="H48" s="993"/>
      <c r="I48" s="917"/>
      <c r="J48" s="1000"/>
      <c r="K48" s="601"/>
      <c r="L48" s="986"/>
    </row>
    <row r="49" spans="2:12" x14ac:dyDescent="0.25">
      <c r="B49" s="985"/>
      <c r="C49" s="601"/>
      <c r="D49" s="883" t="s">
        <v>170</v>
      </c>
      <c r="E49" s="884"/>
      <c r="F49" s="884"/>
      <c r="G49" s="884"/>
      <c r="H49" s="995"/>
      <c r="I49" s="996">
        <f>'6A'!L58</f>
        <v>0</v>
      </c>
      <c r="J49" s="2157"/>
      <c r="K49" s="2158"/>
      <c r="L49" s="986"/>
    </row>
    <row r="50" spans="2:12" x14ac:dyDescent="0.25">
      <c r="B50" s="985"/>
      <c r="C50" s="601"/>
      <c r="D50" s="890" t="s">
        <v>171</v>
      </c>
      <c r="E50" s="862"/>
      <c r="F50" s="862"/>
      <c r="G50" s="862"/>
      <c r="H50" s="997"/>
      <c r="I50" s="998">
        <f>'6A'!L59</f>
        <v>0</v>
      </c>
      <c r="J50" s="2153"/>
      <c r="K50" s="2154"/>
      <c r="L50" s="986"/>
    </row>
    <row r="51" spans="2:12" ht="15.75" thickBot="1" x14ac:dyDescent="0.3">
      <c r="B51" s="985"/>
      <c r="C51" s="601"/>
      <c r="D51" s="890" t="s">
        <v>210</v>
      </c>
      <c r="E51" s="862"/>
      <c r="F51" s="862"/>
      <c r="G51" s="862"/>
      <c r="H51" s="997"/>
      <c r="I51" s="999">
        <f>'6A'!L60</f>
        <v>0</v>
      </c>
      <c r="J51" s="2155"/>
      <c r="K51" s="2156"/>
      <c r="L51" s="986"/>
    </row>
    <row r="52" spans="2:12" ht="15.75" thickBot="1" x14ac:dyDescent="0.3">
      <c r="B52" s="985"/>
      <c r="C52" s="991" t="s">
        <v>172</v>
      </c>
      <c r="D52" s="992"/>
      <c r="E52" s="992"/>
      <c r="F52" s="993"/>
      <c r="G52" s="993"/>
      <c r="H52" s="993"/>
      <c r="I52" s="917"/>
      <c r="J52" s="1000"/>
      <c r="K52" s="601"/>
      <c r="L52" s="986"/>
    </row>
    <row r="53" spans="2:12" x14ac:dyDescent="0.25">
      <c r="B53" s="985"/>
      <c r="C53" s="601"/>
      <c r="D53" s="883" t="s">
        <v>173</v>
      </c>
      <c r="E53" s="884"/>
      <c r="F53" s="884"/>
      <c r="G53" s="884"/>
      <c r="H53" s="995"/>
      <c r="I53" s="996">
        <f>'6A'!L64</f>
        <v>0</v>
      </c>
      <c r="J53" s="2157"/>
      <c r="K53" s="2158"/>
      <c r="L53" s="986"/>
    </row>
    <row r="54" spans="2:12" x14ac:dyDescent="0.25">
      <c r="B54" s="985"/>
      <c r="C54" s="601"/>
      <c r="D54" s="890" t="s">
        <v>174</v>
      </c>
      <c r="E54" s="862"/>
      <c r="F54" s="862"/>
      <c r="G54" s="862"/>
      <c r="H54" s="997"/>
      <c r="I54" s="998">
        <f>'6A'!L65</f>
        <v>0</v>
      </c>
      <c r="J54" s="2153"/>
      <c r="K54" s="2154"/>
      <c r="L54" s="986"/>
    </row>
    <row r="55" spans="2:12" x14ac:dyDescent="0.25">
      <c r="B55" s="985"/>
      <c r="C55" s="601"/>
      <c r="D55" s="890" t="s">
        <v>175</v>
      </c>
      <c r="E55" s="862"/>
      <c r="F55" s="862"/>
      <c r="G55" s="862"/>
      <c r="H55" s="997"/>
      <c r="I55" s="998">
        <f>'6A'!L66</f>
        <v>0</v>
      </c>
      <c r="J55" s="2153"/>
      <c r="K55" s="2154"/>
      <c r="L55" s="986"/>
    </row>
    <row r="56" spans="2:12" x14ac:dyDescent="0.25">
      <c r="B56" s="985"/>
      <c r="C56" s="601"/>
      <c r="D56" s="890" t="s">
        <v>176</v>
      </c>
      <c r="E56" s="862"/>
      <c r="F56" s="862"/>
      <c r="G56" s="862"/>
      <c r="H56" s="997"/>
      <c r="I56" s="998">
        <f>'6A'!L67</f>
        <v>0</v>
      </c>
      <c r="J56" s="2153"/>
      <c r="K56" s="2154"/>
      <c r="L56" s="986"/>
    </row>
    <row r="57" spans="2:12" x14ac:dyDescent="0.25">
      <c r="B57" s="985"/>
      <c r="C57" s="601"/>
      <c r="D57" s="890" t="s">
        <v>177</v>
      </c>
      <c r="E57" s="862"/>
      <c r="F57" s="862"/>
      <c r="G57" s="862"/>
      <c r="H57" s="997"/>
      <c r="I57" s="998">
        <f>'6A'!L68</f>
        <v>0</v>
      </c>
      <c r="J57" s="2153"/>
      <c r="K57" s="2154"/>
      <c r="L57" s="986"/>
    </row>
    <row r="58" spans="2:12" ht="15.75" thickBot="1" x14ac:dyDescent="0.3">
      <c r="B58" s="985"/>
      <c r="C58" s="601"/>
      <c r="D58" s="890" t="s">
        <v>210</v>
      </c>
      <c r="E58" s="862"/>
      <c r="F58" s="862"/>
      <c r="G58" s="862"/>
      <c r="H58" s="997"/>
      <c r="I58" s="999">
        <f>'6A'!L69</f>
        <v>0</v>
      </c>
      <c r="J58" s="2155"/>
      <c r="K58" s="2156"/>
      <c r="L58" s="986"/>
    </row>
    <row r="59" spans="2:12" ht="4.5" customHeight="1" x14ac:dyDescent="0.25">
      <c r="B59" s="985"/>
      <c r="C59" s="897"/>
      <c r="D59" s="896"/>
      <c r="E59" s="896"/>
      <c r="F59" s="897"/>
      <c r="G59" s="897"/>
      <c r="H59" s="897"/>
      <c r="I59" s="917"/>
      <c r="J59" s="1000"/>
      <c r="K59" s="987"/>
      <c r="L59" s="986"/>
    </row>
    <row r="60" spans="2:12" ht="15.75" thickBot="1" x14ac:dyDescent="0.3">
      <c r="B60" s="985"/>
      <c r="C60" s="991" t="s">
        <v>178</v>
      </c>
      <c r="D60" s="992"/>
      <c r="E60" s="992"/>
      <c r="F60" s="993"/>
      <c r="G60" s="993"/>
      <c r="H60" s="993"/>
      <c r="I60" s="917"/>
      <c r="J60" s="1000"/>
      <c r="K60" s="601"/>
      <c r="L60" s="986"/>
    </row>
    <row r="61" spans="2:12" x14ac:dyDescent="0.25">
      <c r="B61" s="985"/>
      <c r="C61" s="601"/>
      <c r="D61" s="883" t="s">
        <v>179</v>
      </c>
      <c r="E61" s="884"/>
      <c r="F61" s="884"/>
      <c r="G61" s="884"/>
      <c r="H61" s="995"/>
      <c r="I61" s="996">
        <f>'6A'!L73</f>
        <v>0</v>
      </c>
      <c r="J61" s="2157"/>
      <c r="K61" s="2158"/>
      <c r="L61" s="986"/>
    </row>
    <row r="62" spans="2:12" x14ac:dyDescent="0.25">
      <c r="B62" s="985"/>
      <c r="C62" s="601"/>
      <c r="D62" s="890" t="s">
        <v>180</v>
      </c>
      <c r="E62" s="862"/>
      <c r="F62" s="862"/>
      <c r="G62" s="862"/>
      <c r="H62" s="997"/>
      <c r="I62" s="998">
        <f>'6A'!L74</f>
        <v>0</v>
      </c>
      <c r="J62" s="2153"/>
      <c r="K62" s="2154"/>
      <c r="L62" s="986"/>
    </row>
    <row r="63" spans="2:12" x14ac:dyDescent="0.25">
      <c r="B63" s="985"/>
      <c r="C63" s="601"/>
      <c r="D63" s="890" t="s">
        <v>181</v>
      </c>
      <c r="E63" s="862"/>
      <c r="F63" s="862"/>
      <c r="G63" s="862"/>
      <c r="H63" s="997"/>
      <c r="I63" s="998">
        <f>'6A'!L75</f>
        <v>0</v>
      </c>
      <c r="J63" s="2153"/>
      <c r="K63" s="2154"/>
      <c r="L63" s="986"/>
    </row>
    <row r="64" spans="2:12" x14ac:dyDescent="0.25">
      <c r="B64" s="985"/>
      <c r="C64" s="601"/>
      <c r="D64" s="890" t="s">
        <v>182</v>
      </c>
      <c r="E64" s="862"/>
      <c r="F64" s="862"/>
      <c r="G64" s="862"/>
      <c r="H64" s="997"/>
      <c r="I64" s="998">
        <f>'6A'!L76</f>
        <v>0</v>
      </c>
      <c r="J64" s="2153"/>
      <c r="K64" s="2154"/>
      <c r="L64" s="986"/>
    </row>
    <row r="65" spans="2:12" x14ac:dyDescent="0.25">
      <c r="B65" s="985"/>
      <c r="C65" s="601"/>
      <c r="D65" s="890" t="s">
        <v>183</v>
      </c>
      <c r="E65" s="862"/>
      <c r="F65" s="862"/>
      <c r="G65" s="862"/>
      <c r="H65" s="997"/>
      <c r="I65" s="998">
        <f>'6A'!L77</f>
        <v>0</v>
      </c>
      <c r="J65" s="2153"/>
      <c r="K65" s="2154"/>
      <c r="L65" s="986"/>
    </row>
    <row r="66" spans="2:12" x14ac:dyDescent="0.25">
      <c r="B66" s="985"/>
      <c r="C66" s="601"/>
      <c r="D66" s="890" t="s">
        <v>184</v>
      </c>
      <c r="E66" s="862"/>
      <c r="F66" s="862"/>
      <c r="G66" s="862"/>
      <c r="H66" s="997"/>
      <c r="I66" s="998">
        <f>'6A'!L78</f>
        <v>0</v>
      </c>
      <c r="J66" s="2153"/>
      <c r="K66" s="2154"/>
      <c r="L66" s="986"/>
    </row>
    <row r="67" spans="2:12" x14ac:dyDescent="0.25">
      <c r="B67" s="985"/>
      <c r="C67" s="601"/>
      <c r="D67" s="890" t="s">
        <v>185</v>
      </c>
      <c r="E67" s="862"/>
      <c r="F67" s="862"/>
      <c r="G67" s="862"/>
      <c r="H67" s="997"/>
      <c r="I67" s="998">
        <f>'6A'!L79</f>
        <v>0</v>
      </c>
      <c r="J67" s="2153"/>
      <c r="K67" s="2154"/>
      <c r="L67" s="986"/>
    </row>
    <row r="68" spans="2:12" ht="15.75" thickBot="1" x14ac:dyDescent="0.3">
      <c r="B68" s="985"/>
      <c r="C68" s="601"/>
      <c r="D68" s="890" t="s">
        <v>210</v>
      </c>
      <c r="E68" s="862"/>
      <c r="F68" s="862"/>
      <c r="G68" s="862"/>
      <c r="H68" s="997"/>
      <c r="I68" s="999">
        <f>'6A'!L80</f>
        <v>0</v>
      </c>
      <c r="J68" s="2155"/>
      <c r="K68" s="2156"/>
      <c r="L68" s="986"/>
    </row>
    <row r="69" spans="2:12" ht="3.75" customHeight="1" x14ac:dyDescent="0.25">
      <c r="B69" s="985"/>
      <c r="C69" s="881"/>
      <c r="D69" s="896"/>
      <c r="E69" s="896"/>
      <c r="F69" s="897"/>
      <c r="G69" s="897"/>
      <c r="H69" s="897"/>
      <c r="I69" s="917"/>
      <c r="J69" s="1000"/>
      <c r="K69" s="987"/>
      <c r="L69" s="986"/>
    </row>
    <row r="70" spans="2:12" ht="15.75" thickBot="1" x14ac:dyDescent="0.3">
      <c r="B70" s="985"/>
      <c r="C70" s="991" t="s">
        <v>186</v>
      </c>
      <c r="D70" s="992"/>
      <c r="E70" s="992"/>
      <c r="F70" s="993"/>
      <c r="G70" s="993"/>
      <c r="H70" s="993"/>
      <c r="I70" s="946"/>
      <c r="J70" s="1005"/>
      <c r="K70" s="601"/>
      <c r="L70" s="986"/>
    </row>
    <row r="71" spans="2:12" x14ac:dyDescent="0.25">
      <c r="B71" s="985"/>
      <c r="C71" s="601"/>
      <c r="D71" s="883" t="s">
        <v>187</v>
      </c>
      <c r="E71" s="884"/>
      <c r="F71" s="884"/>
      <c r="G71" s="884"/>
      <c r="H71" s="995"/>
      <c r="I71" s="996">
        <f>'6A'!L84</f>
        <v>0</v>
      </c>
      <c r="J71" s="2157"/>
      <c r="K71" s="2158"/>
      <c r="L71" s="986"/>
    </row>
    <row r="72" spans="2:12" x14ac:dyDescent="0.25">
      <c r="B72" s="985"/>
      <c r="C72" s="601"/>
      <c r="D72" s="890" t="s">
        <v>188</v>
      </c>
      <c r="E72" s="862"/>
      <c r="F72" s="862"/>
      <c r="G72" s="862"/>
      <c r="H72" s="997"/>
      <c r="I72" s="998">
        <f>'6A'!L85</f>
        <v>0</v>
      </c>
      <c r="J72" s="2153"/>
      <c r="K72" s="2154"/>
      <c r="L72" s="986"/>
    </row>
    <row r="73" spans="2:12" ht="15.75" thickBot="1" x14ac:dyDescent="0.3">
      <c r="B73" s="985"/>
      <c r="C73" s="601"/>
      <c r="D73" s="890" t="s">
        <v>212</v>
      </c>
      <c r="E73" s="862"/>
      <c r="F73" s="862"/>
      <c r="G73" s="862"/>
      <c r="H73" s="997"/>
      <c r="I73" s="999">
        <f>'6A'!L86</f>
        <v>0</v>
      </c>
      <c r="J73" s="2155"/>
      <c r="K73" s="2156"/>
      <c r="L73" s="986"/>
    </row>
    <row r="74" spans="2:12" ht="3.75" customHeight="1" x14ac:dyDescent="0.25">
      <c r="B74" s="985"/>
      <c r="C74" s="881"/>
      <c r="D74" s="896"/>
      <c r="E74" s="896"/>
      <c r="F74" s="897"/>
      <c r="G74" s="897"/>
      <c r="H74" s="897"/>
      <c r="I74" s="917"/>
      <c r="J74" s="1000"/>
      <c r="K74" s="987"/>
      <c r="L74" s="986"/>
    </row>
    <row r="75" spans="2:12" ht="15.75" thickBot="1" x14ac:dyDescent="0.3">
      <c r="B75" s="985"/>
      <c r="C75" s="991" t="s">
        <v>189</v>
      </c>
      <c r="D75" s="992"/>
      <c r="E75" s="992"/>
      <c r="F75" s="993"/>
      <c r="G75" s="993"/>
      <c r="H75" s="993"/>
      <c r="I75" s="946"/>
      <c r="J75" s="1005"/>
      <c r="K75" s="601"/>
      <c r="L75" s="986"/>
    </row>
    <row r="76" spans="2:12" x14ac:dyDescent="0.25">
      <c r="B76" s="985"/>
      <c r="C76" s="601"/>
      <c r="D76" s="883" t="s">
        <v>190</v>
      </c>
      <c r="E76" s="884"/>
      <c r="F76" s="884"/>
      <c r="G76" s="884"/>
      <c r="H76" s="995"/>
      <c r="I76" s="996">
        <f>'6A'!L90</f>
        <v>0</v>
      </c>
      <c r="J76" s="2157"/>
      <c r="K76" s="2158"/>
      <c r="L76" s="986"/>
    </row>
    <row r="77" spans="2:12" x14ac:dyDescent="0.25">
      <c r="B77" s="985"/>
      <c r="C77" s="601"/>
      <c r="D77" s="890" t="s">
        <v>191</v>
      </c>
      <c r="E77" s="862"/>
      <c r="F77" s="862"/>
      <c r="G77" s="862"/>
      <c r="H77" s="997"/>
      <c r="I77" s="998">
        <f>'6A'!L91</f>
        <v>0</v>
      </c>
      <c r="J77" s="2153"/>
      <c r="K77" s="2154"/>
      <c r="L77" s="986"/>
    </row>
    <row r="78" spans="2:12" x14ac:dyDescent="0.25">
      <c r="B78" s="985"/>
      <c r="C78" s="601"/>
      <c r="D78" s="890" t="s">
        <v>91</v>
      </c>
      <c r="E78" s="862"/>
      <c r="F78" s="862"/>
      <c r="G78" s="862"/>
      <c r="H78" s="997"/>
      <c r="I78" s="998">
        <f>'6A'!L92</f>
        <v>0</v>
      </c>
      <c r="J78" s="2153"/>
      <c r="K78" s="2154"/>
      <c r="L78" s="986"/>
    </row>
    <row r="79" spans="2:12" x14ac:dyDescent="0.25">
      <c r="B79" s="985"/>
      <c r="C79" s="601"/>
      <c r="D79" s="890" t="s">
        <v>192</v>
      </c>
      <c r="E79" s="862"/>
      <c r="F79" s="862"/>
      <c r="G79" s="862"/>
      <c r="H79" s="997"/>
      <c r="I79" s="998">
        <f>'6A'!L93</f>
        <v>0</v>
      </c>
      <c r="J79" s="2153"/>
      <c r="K79" s="2154"/>
      <c r="L79" s="986"/>
    </row>
    <row r="80" spans="2:12" x14ac:dyDescent="0.25">
      <c r="B80" s="985"/>
      <c r="C80" s="601"/>
      <c r="D80" s="890" t="s">
        <v>193</v>
      </c>
      <c r="E80" s="862"/>
      <c r="F80" s="862"/>
      <c r="G80" s="862"/>
      <c r="H80" s="997"/>
      <c r="I80" s="998">
        <f>'6A'!L94</f>
        <v>0</v>
      </c>
      <c r="J80" s="2153"/>
      <c r="K80" s="2154"/>
      <c r="L80" s="986"/>
    </row>
    <row r="81" spans="2:12" x14ac:dyDescent="0.25">
      <c r="B81" s="985"/>
      <c r="C81" s="601"/>
      <c r="D81" s="890" t="s">
        <v>194</v>
      </c>
      <c r="E81" s="862"/>
      <c r="F81" s="862"/>
      <c r="G81" s="862"/>
      <c r="H81" s="997"/>
      <c r="I81" s="998">
        <f>'6A'!L95</f>
        <v>0</v>
      </c>
      <c r="J81" s="2153"/>
      <c r="K81" s="2154"/>
      <c r="L81" s="986"/>
    </row>
    <row r="82" spans="2:12" x14ac:dyDescent="0.25">
      <c r="B82" s="985"/>
      <c r="C82" s="601"/>
      <c r="D82" s="890" t="s">
        <v>195</v>
      </c>
      <c r="E82" s="862"/>
      <c r="F82" s="862"/>
      <c r="G82" s="862"/>
      <c r="H82" s="997"/>
      <c r="I82" s="998">
        <f>'6A'!L96</f>
        <v>0</v>
      </c>
      <c r="J82" s="2153"/>
      <c r="K82" s="2154"/>
      <c r="L82" s="986"/>
    </row>
    <row r="83" spans="2:12" x14ac:dyDescent="0.25">
      <c r="B83" s="985"/>
      <c r="C83" s="601"/>
      <c r="D83" s="890" t="s">
        <v>196</v>
      </c>
      <c r="E83" s="862"/>
      <c r="F83" s="862"/>
      <c r="G83" s="862"/>
      <c r="H83" s="997"/>
      <c r="I83" s="998">
        <f>'6A'!L97</f>
        <v>0</v>
      </c>
      <c r="J83" s="2153"/>
      <c r="K83" s="2154"/>
      <c r="L83" s="986"/>
    </row>
    <row r="84" spans="2:12" x14ac:dyDescent="0.25">
      <c r="B84" s="985"/>
      <c r="C84" s="601"/>
      <c r="D84" s="890" t="s">
        <v>197</v>
      </c>
      <c r="E84" s="862"/>
      <c r="F84" s="862"/>
      <c r="G84" s="862"/>
      <c r="H84" s="997"/>
      <c r="I84" s="998">
        <f>'6A'!L98</f>
        <v>0</v>
      </c>
      <c r="J84" s="2153"/>
      <c r="K84" s="2154"/>
      <c r="L84" s="986"/>
    </row>
    <row r="85" spans="2:12" x14ac:dyDescent="0.25">
      <c r="B85" s="985"/>
      <c r="C85" s="601"/>
      <c r="D85" s="898" t="s">
        <v>938</v>
      </c>
      <c r="E85" s="862"/>
      <c r="F85" s="862"/>
      <c r="G85" s="862"/>
      <c r="H85" s="997"/>
      <c r="I85" s="998">
        <f>'6A'!L99</f>
        <v>0</v>
      </c>
      <c r="J85" s="2153"/>
      <c r="K85" s="2154"/>
      <c r="L85" s="986"/>
    </row>
    <row r="86" spans="2:12" x14ac:dyDescent="0.25">
      <c r="B86" s="985"/>
      <c r="C86" s="601"/>
      <c r="D86" s="890" t="s">
        <v>198</v>
      </c>
      <c r="E86" s="862"/>
      <c r="F86" s="862"/>
      <c r="G86" s="862"/>
      <c r="H86" s="997"/>
      <c r="I86" s="998">
        <f>'6A'!L100</f>
        <v>0</v>
      </c>
      <c r="J86" s="2153"/>
      <c r="K86" s="2154"/>
      <c r="L86" s="986"/>
    </row>
    <row r="87" spans="2:12" x14ac:dyDescent="0.25">
      <c r="B87" s="985"/>
      <c r="C87" s="601"/>
      <c r="D87" s="890" t="s">
        <v>199</v>
      </c>
      <c r="E87" s="862"/>
      <c r="F87" s="862"/>
      <c r="G87" s="862"/>
      <c r="H87" s="997"/>
      <c r="I87" s="998">
        <f>'6A'!L101</f>
        <v>0</v>
      </c>
      <c r="J87" s="2153"/>
      <c r="K87" s="2154"/>
      <c r="L87" s="986"/>
    </row>
    <row r="88" spans="2:12" ht="15.75" thickBot="1" x14ac:dyDescent="0.3">
      <c r="B88" s="985"/>
      <c r="C88" s="601"/>
      <c r="D88" s="890" t="s">
        <v>210</v>
      </c>
      <c r="E88" s="862"/>
      <c r="F88" s="862"/>
      <c r="G88" s="862"/>
      <c r="H88" s="997"/>
      <c r="I88" s="999">
        <f>'6A'!L102</f>
        <v>0</v>
      </c>
      <c r="J88" s="2155"/>
      <c r="K88" s="2156"/>
      <c r="L88" s="986"/>
    </row>
    <row r="89" spans="2:12" ht="3.75" customHeight="1" x14ac:dyDescent="0.25">
      <c r="B89" s="985"/>
      <c r="C89" s="881"/>
      <c r="D89" s="896"/>
      <c r="E89" s="896"/>
      <c r="F89" s="897"/>
      <c r="G89" s="897"/>
      <c r="H89" s="897"/>
      <c r="I89" s="917"/>
      <c r="J89" s="1000"/>
      <c r="K89" s="601"/>
      <c r="L89" s="986"/>
    </row>
    <row r="90" spans="2:12" ht="15.75" thickBot="1" x14ac:dyDescent="0.3">
      <c r="B90" s="985"/>
      <c r="C90" s="991" t="s">
        <v>740</v>
      </c>
      <c r="D90" s="992"/>
      <c r="E90" s="992"/>
      <c r="F90" s="993"/>
      <c r="G90" s="993"/>
      <c r="H90" s="993"/>
      <c r="I90" s="917"/>
      <c r="J90" s="1000"/>
      <c r="K90" s="987"/>
      <c r="L90" s="986"/>
    </row>
    <row r="91" spans="2:12" ht="15.75" thickBot="1" x14ac:dyDescent="0.3">
      <c r="B91" s="985"/>
      <c r="C91" s="987"/>
      <c r="D91" s="883" t="s">
        <v>741</v>
      </c>
      <c r="E91" s="884"/>
      <c r="F91" s="884"/>
      <c r="G91" s="884"/>
      <c r="H91" s="995"/>
      <c r="I91" s="1006">
        <f>'6A'!L107</f>
        <v>0</v>
      </c>
      <c r="J91" s="2160"/>
      <c r="K91" s="2161"/>
      <c r="L91" s="986"/>
    </row>
    <row r="92" spans="2:12" ht="3.75" customHeight="1" x14ac:dyDescent="0.25">
      <c r="B92" s="985"/>
      <c r="C92" s="881"/>
      <c r="D92" s="896"/>
      <c r="E92" s="896"/>
      <c r="F92" s="897"/>
      <c r="G92" s="897"/>
      <c r="H92" s="897"/>
      <c r="I92" s="917"/>
      <c r="J92" s="1000"/>
      <c r="K92" s="601"/>
      <c r="L92" s="986"/>
    </row>
    <row r="93" spans="2:12" ht="15.75" thickBot="1" x14ac:dyDescent="0.3">
      <c r="B93" s="985"/>
      <c r="C93" s="991" t="s">
        <v>200</v>
      </c>
      <c r="D93" s="992"/>
      <c r="E93" s="992"/>
      <c r="F93" s="993"/>
      <c r="G93" s="993"/>
      <c r="H93" s="993"/>
      <c r="I93" s="917"/>
      <c r="J93" s="1000"/>
      <c r="K93" s="987"/>
      <c r="L93" s="986"/>
    </row>
    <row r="94" spans="2:12" x14ac:dyDescent="0.25">
      <c r="B94" s="985"/>
      <c r="C94" s="987"/>
      <c r="D94" s="883" t="s">
        <v>201</v>
      </c>
      <c r="E94" s="884"/>
      <c r="F94" s="884"/>
      <c r="G94" s="884"/>
      <c r="H94" s="995"/>
      <c r="I94" s="996">
        <f>'6A'!L110</f>
        <v>0</v>
      </c>
      <c r="J94" s="2157"/>
      <c r="K94" s="2158"/>
      <c r="L94" s="986"/>
    </row>
    <row r="95" spans="2:12" x14ac:dyDescent="0.25">
      <c r="B95" s="985"/>
      <c r="C95" s="987"/>
      <c r="D95" s="890" t="s">
        <v>202</v>
      </c>
      <c r="E95" s="862"/>
      <c r="F95" s="862"/>
      <c r="G95" s="862"/>
      <c r="H95" s="997"/>
      <c r="I95" s="998">
        <f>'6A'!L111</f>
        <v>0</v>
      </c>
      <c r="J95" s="2153"/>
      <c r="K95" s="2154"/>
      <c r="L95" s="986"/>
    </row>
    <row r="96" spans="2:12" x14ac:dyDescent="0.25">
      <c r="B96" s="985"/>
      <c r="C96" s="601"/>
      <c r="D96" s="890" t="s">
        <v>203</v>
      </c>
      <c r="E96" s="862"/>
      <c r="F96" s="862"/>
      <c r="G96" s="862"/>
      <c r="H96" s="997"/>
      <c r="I96" s="998">
        <f>'6A'!L112</f>
        <v>0</v>
      </c>
      <c r="J96" s="2153"/>
      <c r="K96" s="2154"/>
      <c r="L96" s="986"/>
    </row>
    <row r="97" spans="2:12" x14ac:dyDescent="0.25">
      <c r="B97" s="985"/>
      <c r="C97" s="601"/>
      <c r="D97" s="890" t="s">
        <v>204</v>
      </c>
      <c r="E97" s="862"/>
      <c r="F97" s="862"/>
      <c r="G97" s="862"/>
      <c r="H97" s="997"/>
      <c r="I97" s="998">
        <f>'6A'!L113</f>
        <v>0</v>
      </c>
      <c r="J97" s="2153"/>
      <c r="K97" s="2154"/>
      <c r="L97" s="986"/>
    </row>
    <row r="98" spans="2:12" x14ac:dyDescent="0.25">
      <c r="B98" s="985"/>
      <c r="C98" s="601"/>
      <c r="D98" s="890" t="s">
        <v>205</v>
      </c>
      <c r="E98" s="862"/>
      <c r="F98" s="862"/>
      <c r="G98" s="862"/>
      <c r="H98" s="997"/>
      <c r="I98" s="998">
        <f>'6A'!L114</f>
        <v>0</v>
      </c>
      <c r="J98" s="2153"/>
      <c r="K98" s="2154"/>
      <c r="L98" s="986"/>
    </row>
    <row r="99" spans="2:12" x14ac:dyDescent="0.25">
      <c r="B99" s="985"/>
      <c r="C99" s="601"/>
      <c r="D99" s="890" t="s">
        <v>206</v>
      </c>
      <c r="E99" s="862"/>
      <c r="F99" s="862"/>
      <c r="G99" s="862"/>
      <c r="H99" s="997"/>
      <c r="I99" s="998">
        <f>'6A'!L115</f>
        <v>0</v>
      </c>
      <c r="J99" s="2153"/>
      <c r="K99" s="2154"/>
      <c r="L99" s="986"/>
    </row>
    <row r="100" spans="2:12" x14ac:dyDescent="0.25">
      <c r="B100" s="985"/>
      <c r="C100" s="601"/>
      <c r="D100" s="890" t="s">
        <v>207</v>
      </c>
      <c r="E100" s="862"/>
      <c r="F100" s="862"/>
      <c r="G100" s="862"/>
      <c r="H100" s="997"/>
      <c r="I100" s="998">
        <f>'6A'!L116</f>
        <v>0</v>
      </c>
      <c r="J100" s="2153"/>
      <c r="K100" s="2154"/>
      <c r="L100" s="986"/>
    </row>
    <row r="101" spans="2:12" ht="15.75" thickBot="1" x14ac:dyDescent="0.3">
      <c r="B101" s="985"/>
      <c r="C101" s="601"/>
      <c r="D101" s="890" t="s">
        <v>210</v>
      </c>
      <c r="E101" s="862"/>
      <c r="F101" s="862"/>
      <c r="G101" s="862"/>
      <c r="H101" s="997"/>
      <c r="I101" s="999">
        <f>'6A'!L117</f>
        <v>0</v>
      </c>
      <c r="J101" s="2155"/>
      <c r="K101" s="2156"/>
      <c r="L101" s="986"/>
    </row>
    <row r="102" spans="2:12" ht="15.75" thickBot="1" x14ac:dyDescent="0.3">
      <c r="B102" s="1007"/>
      <c r="C102" s="1008"/>
      <c r="D102" s="1009"/>
      <c r="E102" s="1009"/>
      <c r="F102" s="1008"/>
      <c r="G102" s="1008"/>
      <c r="H102" s="1008"/>
      <c r="I102" s="1010"/>
      <c r="J102" s="1010"/>
      <c r="K102" s="1011"/>
      <c r="L102" s="1012"/>
    </row>
    <row r="103" spans="2:12" x14ac:dyDescent="0.25">
      <c r="I103" s="14"/>
    </row>
  </sheetData>
  <sheetProtection algorithmName="SHA-512" hashValue="CPmwI+ZIUdxefjsCOp+ekjZ626tDZpQEKaPHvPHJpb02Ncy+lEgfdj8EruM637ZSFMEJH0EJg3N0V69cbzIJtQ==" saltValue="etq+7VPddm51tE27oQaw/w==" spinCount="100000" sheet="1" formatCells="0" formatColumns="0" formatRows="0"/>
  <mergeCells count="80">
    <mergeCell ref="J87:K87"/>
    <mergeCell ref="J91:K91"/>
    <mergeCell ref="J100:K100"/>
    <mergeCell ref="I5:K5"/>
    <mergeCell ref="J6:K6"/>
    <mergeCell ref="J8:K8"/>
    <mergeCell ref="J9:K9"/>
    <mergeCell ref="J10:K10"/>
    <mergeCell ref="J11:K11"/>
    <mergeCell ref="J12:K12"/>
    <mergeCell ref="J13:K13"/>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4:K34"/>
    <mergeCell ref="J35:K35"/>
    <mergeCell ref="J36:K36"/>
    <mergeCell ref="J37:K37"/>
    <mergeCell ref="J38:K38"/>
    <mergeCell ref="J39:K39"/>
    <mergeCell ref="J40:K40"/>
    <mergeCell ref="J41:K41"/>
    <mergeCell ref="J42:K42"/>
    <mergeCell ref="J43:K43"/>
    <mergeCell ref="J44:K44"/>
    <mergeCell ref="J45:K45"/>
    <mergeCell ref="J46:K46"/>
    <mergeCell ref="J49:K49"/>
    <mergeCell ref="J51:K51"/>
    <mergeCell ref="J50:K50"/>
    <mergeCell ref="J53:K53"/>
    <mergeCell ref="J54:K54"/>
    <mergeCell ref="J55:K55"/>
    <mergeCell ref="J56:K56"/>
    <mergeCell ref="J58:K58"/>
    <mergeCell ref="J57:K57"/>
    <mergeCell ref="J61:K61"/>
    <mergeCell ref="J62:K62"/>
    <mergeCell ref="J63:K63"/>
    <mergeCell ref="J64:K64"/>
    <mergeCell ref="J65:K65"/>
    <mergeCell ref="J66:K66"/>
    <mergeCell ref="J67:K67"/>
    <mergeCell ref="J79:K79"/>
    <mergeCell ref="J80:K80"/>
    <mergeCell ref="J81:K81"/>
    <mergeCell ref="J68:K68"/>
    <mergeCell ref="J71:K71"/>
    <mergeCell ref="J72:K72"/>
    <mergeCell ref="J73:K73"/>
    <mergeCell ref="J76:K76"/>
    <mergeCell ref="J85:K85"/>
    <mergeCell ref="J99:K99"/>
    <mergeCell ref="J101:K101"/>
    <mergeCell ref="C3:K3"/>
    <mergeCell ref="J94:K94"/>
    <mergeCell ref="J95:K95"/>
    <mergeCell ref="J96:K96"/>
    <mergeCell ref="J97:K97"/>
    <mergeCell ref="J98:K98"/>
    <mergeCell ref="J82:K82"/>
    <mergeCell ref="J83:K83"/>
    <mergeCell ref="J84:K84"/>
    <mergeCell ref="J86:K86"/>
    <mergeCell ref="J88:K88"/>
    <mergeCell ref="J77:K77"/>
    <mergeCell ref="J78:K78"/>
  </mergeCells>
  <pageMargins left="0.25" right="0.25" top="0.75" bottom="0.75" header="0.3" footer="0.3"/>
  <pageSetup scale="86" fitToHeight="2" orientation="portrait" r:id="rId1"/>
  <headerFooter>
    <oddFooter>&amp;LForm 6B
Development Budget Details&amp;CCFA Forms</oddFooter>
  </headerFooter>
  <rowBreaks count="1" manualBreakCount="1">
    <brk id="51" min="1"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B1:U131"/>
  <sheetViews>
    <sheetView showGridLines="0" topLeftCell="A38" zoomScaleNormal="100" workbookViewId="0">
      <selection activeCell="S24" sqref="S24"/>
    </sheetView>
  </sheetViews>
  <sheetFormatPr defaultColWidth="9.140625" defaultRowHeight="15" x14ac:dyDescent="0.25"/>
  <cols>
    <col min="1" max="2" width="1.7109375" style="13" customWidth="1"/>
    <col min="3" max="3" width="2.85546875" style="13" customWidth="1"/>
    <col min="4" max="4" width="7.5703125" style="13" customWidth="1"/>
    <col min="5" max="5" width="8.5703125" style="13" customWidth="1"/>
    <col min="6" max="6" width="13.28515625" style="13" customWidth="1"/>
    <col min="7" max="7" width="13.5703125" style="13" customWidth="1"/>
    <col min="8" max="8" width="0.7109375" style="13" customWidth="1"/>
    <col min="9" max="9" width="10.7109375" style="13" customWidth="1"/>
    <col min="10" max="10" width="17.5703125" style="13" customWidth="1"/>
    <col min="11" max="11" width="15.28515625" style="13" bestFit="1" customWidth="1"/>
    <col min="12" max="12" width="18.42578125" style="13" customWidth="1"/>
    <col min="13" max="13" width="1.7109375" style="13" customWidth="1"/>
    <col min="14" max="15" width="2.5703125" style="13" customWidth="1"/>
    <col min="16" max="18" width="9.140625" style="13"/>
    <col min="19" max="19" width="14.28515625" style="13" bestFit="1" customWidth="1"/>
    <col min="20" max="20" width="9.140625" style="13"/>
    <col min="21" max="21" width="2.7109375" style="13" customWidth="1"/>
    <col min="22" max="16384" width="9.140625" style="13"/>
  </cols>
  <sheetData>
    <row r="1" spans="2:21" s="539" customFormat="1" ht="9" thickBot="1" x14ac:dyDescent="0.2"/>
    <row r="2" spans="2:21" s="539" customFormat="1" ht="9" thickBot="1" x14ac:dyDescent="0.2">
      <c r="B2" s="982"/>
      <c r="C2" s="983"/>
      <c r="D2" s="983"/>
      <c r="E2" s="983"/>
      <c r="F2" s="983"/>
      <c r="G2" s="983"/>
      <c r="H2" s="983"/>
      <c r="I2" s="983"/>
      <c r="J2" s="983"/>
      <c r="K2" s="983"/>
      <c r="L2" s="983"/>
      <c r="M2" s="984"/>
    </row>
    <row r="3" spans="2:21" ht="18.75" x14ac:dyDescent="0.3">
      <c r="B3" s="759"/>
      <c r="C3" s="2123" t="s">
        <v>213</v>
      </c>
      <c r="D3" s="2123"/>
      <c r="E3" s="2123"/>
      <c r="F3" s="2123"/>
      <c r="G3" s="2123"/>
      <c r="H3" s="2123"/>
      <c r="I3" s="2123"/>
      <c r="J3" s="2123"/>
      <c r="K3" s="2123"/>
      <c r="L3" s="2123"/>
      <c r="M3" s="817"/>
      <c r="O3" s="645"/>
      <c r="P3" s="646" t="s">
        <v>930</v>
      </c>
      <c r="Q3" s="647"/>
      <c r="R3" s="647"/>
      <c r="S3" s="647"/>
      <c r="T3" s="647"/>
      <c r="U3" s="648"/>
    </row>
    <row r="4" spans="2:21" ht="7.5" customHeight="1" thickBot="1" x14ac:dyDescent="0.3">
      <c r="B4" s="759"/>
      <c r="C4" s="601"/>
      <c r="D4" s="1017"/>
      <c r="E4" s="1017"/>
      <c r="F4" s="1017"/>
      <c r="G4" s="1017"/>
      <c r="H4" s="1017"/>
      <c r="I4" s="1017"/>
      <c r="J4" s="1017"/>
      <c r="K4" s="1017"/>
      <c r="L4" s="601"/>
      <c r="M4" s="817"/>
      <c r="O4" s="1013"/>
      <c r="P4"/>
      <c r="Q4"/>
      <c r="R4"/>
      <c r="S4"/>
      <c r="T4"/>
      <c r="U4" s="806"/>
    </row>
    <row r="5" spans="2:21" ht="15" customHeight="1" x14ac:dyDescent="0.25">
      <c r="B5" s="759"/>
      <c r="C5" s="862"/>
      <c r="D5" s="862"/>
      <c r="E5" s="862"/>
      <c r="F5" s="862"/>
      <c r="G5" s="862"/>
      <c r="H5" s="862"/>
      <c r="I5" s="862"/>
      <c r="J5" s="2176" t="s">
        <v>842</v>
      </c>
      <c r="K5" s="2174" t="s">
        <v>214</v>
      </c>
      <c r="L5" s="2175"/>
      <c r="M5" s="817"/>
      <c r="O5" s="1013"/>
      <c r="P5" s="2171" t="str">
        <f>IF((SUM(K118:L118))&gt;J118,Messages!B51,"")</f>
        <v/>
      </c>
      <c r="Q5" s="2171"/>
      <c r="R5" s="2171"/>
      <c r="S5" s="2171"/>
      <c r="T5" s="2171"/>
      <c r="U5" s="806"/>
    </row>
    <row r="6" spans="2:21" ht="30.75" thickBot="1" x14ac:dyDescent="0.3">
      <c r="B6" s="759"/>
      <c r="C6" s="862"/>
      <c r="D6" s="869"/>
      <c r="E6" s="869"/>
      <c r="F6" s="989"/>
      <c r="G6" s="989"/>
      <c r="H6" s="989"/>
      <c r="I6" s="989"/>
      <c r="J6" s="2177"/>
      <c r="K6" s="1018" t="s">
        <v>18</v>
      </c>
      <c r="L6" s="1019" t="s">
        <v>440</v>
      </c>
      <c r="M6" s="817"/>
      <c r="O6" s="1013"/>
      <c r="P6" s="2171"/>
      <c r="Q6" s="2171"/>
      <c r="R6" s="2171"/>
      <c r="S6" s="2171"/>
      <c r="T6" s="2171"/>
      <c r="U6" s="806"/>
    </row>
    <row r="7" spans="2:21" ht="15.75" thickBot="1" x14ac:dyDescent="0.3">
      <c r="B7" s="759"/>
      <c r="C7" s="991" t="s">
        <v>133</v>
      </c>
      <c r="D7" s="992"/>
      <c r="E7" s="992"/>
      <c r="F7" s="993"/>
      <c r="G7" s="993"/>
      <c r="H7" s="993"/>
      <c r="I7" s="1020"/>
      <c r="J7" s="1021"/>
      <c r="K7" s="1022"/>
      <c r="L7" s="601"/>
      <c r="M7" s="817"/>
      <c r="O7" s="1013"/>
      <c r="P7"/>
      <c r="Q7"/>
      <c r="R7"/>
      <c r="S7"/>
      <c r="T7"/>
      <c r="U7" s="806"/>
    </row>
    <row r="8" spans="2:21" x14ac:dyDescent="0.25">
      <c r="B8" s="759"/>
      <c r="C8" s="601"/>
      <c r="D8" s="1003" t="s">
        <v>134</v>
      </c>
      <c r="E8" s="897"/>
      <c r="F8" s="862"/>
      <c r="G8" s="862"/>
      <c r="H8" s="862"/>
      <c r="I8" s="862"/>
      <c r="J8" s="1023">
        <f>'6A'!L14</f>
        <v>0</v>
      </c>
      <c r="K8" s="1024"/>
      <c r="L8" s="1025"/>
      <c r="M8" s="817"/>
      <c r="O8" s="1013"/>
      <c r="P8" s="2171" t="str">
        <f>IF((SUM(K118:L118))&gt;J118,Messages!B51,"")</f>
        <v/>
      </c>
      <c r="Q8" s="2171"/>
      <c r="R8" s="2171"/>
      <c r="S8" s="2171"/>
      <c r="T8" s="2171"/>
      <c r="U8" s="806"/>
    </row>
    <row r="9" spans="2:21" x14ac:dyDescent="0.25">
      <c r="B9" s="759"/>
      <c r="C9" s="601"/>
      <c r="D9" s="1003" t="s">
        <v>135</v>
      </c>
      <c r="E9" s="897"/>
      <c r="F9" s="862"/>
      <c r="G9" s="862"/>
      <c r="H9" s="862"/>
      <c r="I9" s="862"/>
      <c r="J9" s="1026">
        <f>'6A'!L15</f>
        <v>0</v>
      </c>
      <c r="K9" s="105"/>
      <c r="L9" s="1027"/>
      <c r="M9" s="817"/>
      <c r="O9" s="1013"/>
      <c r="P9" s="2171"/>
      <c r="Q9" s="2171"/>
      <c r="R9" s="2171"/>
      <c r="S9" s="2171"/>
      <c r="T9" s="2171"/>
      <c r="U9" s="806"/>
    </row>
    <row r="10" spans="2:21" ht="15.75" thickBot="1" x14ac:dyDescent="0.3">
      <c r="B10" s="759"/>
      <c r="C10" s="601"/>
      <c r="D10" s="1028" t="s">
        <v>136</v>
      </c>
      <c r="E10" s="897"/>
      <c r="F10" s="1029"/>
      <c r="G10" s="1029"/>
      <c r="H10" s="1029"/>
      <c r="I10" s="1029"/>
      <c r="J10" s="1030">
        <f>'6A'!L16</f>
        <v>0</v>
      </c>
      <c r="K10" s="106"/>
      <c r="L10" s="1027"/>
      <c r="M10" s="817"/>
      <c r="O10" s="660"/>
      <c r="P10" s="808"/>
      <c r="Q10" s="808"/>
      <c r="R10" s="808"/>
      <c r="S10" s="808"/>
      <c r="T10" s="808"/>
      <c r="U10" s="684"/>
    </row>
    <row r="11" spans="2:21" x14ac:dyDescent="0.25">
      <c r="B11" s="759"/>
      <c r="C11" s="601"/>
      <c r="D11" s="1028" t="s">
        <v>137</v>
      </c>
      <c r="E11" s="897"/>
      <c r="F11" s="1029"/>
      <c r="G11" s="1029"/>
      <c r="H11" s="1029"/>
      <c r="I11" s="1029"/>
      <c r="J11" s="1030">
        <f>'6A'!L17</f>
        <v>0</v>
      </c>
      <c r="K11" s="106"/>
      <c r="L11" s="1027"/>
      <c r="M11" s="817"/>
    </row>
    <row r="12" spans="2:21" x14ac:dyDescent="0.25">
      <c r="B12" s="759"/>
      <c r="C12" s="601"/>
      <c r="D12" s="939" t="s">
        <v>138</v>
      </c>
      <c r="E12" s="897"/>
      <c r="F12" s="1029"/>
      <c r="G12" s="1029"/>
      <c r="H12" s="1029"/>
      <c r="I12" s="1029"/>
      <c r="J12" s="1030">
        <f>'6A'!L18</f>
        <v>0</v>
      </c>
      <c r="K12" s="106"/>
      <c r="L12" s="1027"/>
      <c r="M12" s="817"/>
    </row>
    <row r="13" spans="2:21" x14ac:dyDescent="0.25">
      <c r="B13" s="759"/>
      <c r="C13" s="601"/>
      <c r="D13" s="898" t="s">
        <v>371</v>
      </c>
      <c r="E13" s="2178">
        <f>(IF(AND(J13&lt;&gt;0,'6A'!E19=""),Messages!B49,'6A'!E19))</f>
        <v>0</v>
      </c>
      <c r="F13" s="2179"/>
      <c r="G13" s="2180"/>
      <c r="H13" s="989"/>
      <c r="I13" s="1031"/>
      <c r="J13" s="1032">
        <f>'6A'!L19</f>
        <v>0</v>
      </c>
      <c r="K13" s="107"/>
      <c r="L13" s="1033"/>
      <c r="M13" s="817"/>
    </row>
    <row r="14" spans="2:21" ht="15.75" thickBot="1" x14ac:dyDescent="0.3">
      <c r="B14" s="759"/>
      <c r="C14" s="862"/>
      <c r="D14" s="897"/>
      <c r="E14" s="897"/>
      <c r="F14" s="601"/>
      <c r="G14" s="896" t="s">
        <v>139</v>
      </c>
      <c r="H14" s="1034"/>
      <c r="I14" s="1034"/>
      <c r="J14" s="1035">
        <f>SUM(J8:J13)</f>
        <v>0</v>
      </c>
      <c r="K14" s="1036">
        <f>SUM(K9:K13)</f>
        <v>0</v>
      </c>
      <c r="L14" s="1037">
        <v>0</v>
      </c>
      <c r="M14" s="817"/>
    </row>
    <row r="15" spans="2:21" ht="3.75" customHeight="1" x14ac:dyDescent="0.25">
      <c r="B15" s="759"/>
      <c r="C15" s="881"/>
      <c r="D15" s="896"/>
      <c r="E15" s="896"/>
      <c r="F15" s="897"/>
      <c r="G15" s="897"/>
      <c r="H15" s="897"/>
      <c r="I15" s="897"/>
      <c r="J15" s="1038"/>
      <c r="K15" s="1038"/>
      <c r="L15" s="1038"/>
      <c r="M15" s="817"/>
    </row>
    <row r="16" spans="2:21" ht="15.75" thickBot="1" x14ac:dyDescent="0.3">
      <c r="B16" s="759"/>
      <c r="C16" s="880" t="s">
        <v>140</v>
      </c>
      <c r="D16" s="1039"/>
      <c r="E16" s="1039"/>
      <c r="F16" s="1040"/>
      <c r="G16" s="1040"/>
      <c r="H16" s="1040"/>
      <c r="I16" s="1020"/>
      <c r="J16" s="1041"/>
      <c r="K16" s="1038"/>
      <c r="L16" s="1038"/>
      <c r="M16" s="817"/>
    </row>
    <row r="17" spans="2:13" x14ac:dyDescent="0.25">
      <c r="B17" s="759"/>
      <c r="C17" s="601"/>
      <c r="D17" s="1028" t="s">
        <v>141</v>
      </c>
      <c r="E17" s="897"/>
      <c r="F17" s="1029"/>
      <c r="G17" s="1029"/>
      <c r="H17" s="1029"/>
      <c r="I17" s="1029"/>
      <c r="J17" s="1042">
        <f>'6A'!L23</f>
        <v>0</v>
      </c>
      <c r="K17" s="108"/>
      <c r="L17" s="109"/>
      <c r="M17" s="817"/>
    </row>
    <row r="18" spans="2:13" x14ac:dyDescent="0.25">
      <c r="B18" s="759"/>
      <c r="C18" s="601"/>
      <c r="D18" s="1028" t="s">
        <v>142</v>
      </c>
      <c r="E18" s="897"/>
      <c r="F18" s="899"/>
      <c r="G18" s="899"/>
      <c r="H18" s="899"/>
      <c r="I18" s="899"/>
      <c r="J18" s="1030">
        <f>'6A'!L24</f>
        <v>0</v>
      </c>
      <c r="K18" s="106"/>
      <c r="L18" s="110"/>
      <c r="M18" s="817"/>
    </row>
    <row r="19" spans="2:13" x14ac:dyDescent="0.25">
      <c r="B19" s="759"/>
      <c r="C19" s="601"/>
      <c r="D19" s="1028" t="s">
        <v>143</v>
      </c>
      <c r="E19" s="897"/>
      <c r="F19" s="899"/>
      <c r="G19" s="899"/>
      <c r="H19" s="899"/>
      <c r="I19" s="899"/>
      <c r="J19" s="1030">
        <f>'6A'!L25</f>
        <v>0</v>
      </c>
      <c r="K19" s="106"/>
      <c r="L19" s="110"/>
      <c r="M19" s="817"/>
    </row>
    <row r="20" spans="2:13" x14ac:dyDescent="0.25">
      <c r="B20" s="759"/>
      <c r="C20" s="601"/>
      <c r="D20" s="1028" t="s">
        <v>144</v>
      </c>
      <c r="E20" s="897"/>
      <c r="F20" s="899"/>
      <c r="G20" s="899"/>
      <c r="H20" s="899"/>
      <c r="I20" s="899"/>
      <c r="J20" s="1030">
        <f>'6A'!L26</f>
        <v>0</v>
      </c>
      <c r="K20" s="106"/>
      <c r="L20" s="110"/>
      <c r="M20" s="817"/>
    </row>
    <row r="21" spans="2:13" x14ac:dyDescent="0.25">
      <c r="B21" s="759"/>
      <c r="C21" s="601"/>
      <c r="D21" s="1028" t="s">
        <v>145</v>
      </c>
      <c r="E21" s="897"/>
      <c r="F21" s="899"/>
      <c r="G21" s="899"/>
      <c r="H21" s="899"/>
      <c r="I21" s="899"/>
      <c r="J21" s="1030">
        <f>'6A'!L27</f>
        <v>0</v>
      </c>
      <c r="K21" s="106"/>
      <c r="L21" s="110"/>
      <c r="M21" s="817"/>
    </row>
    <row r="22" spans="2:13" x14ac:dyDescent="0.25">
      <c r="B22" s="759"/>
      <c r="C22" s="601"/>
      <c r="D22" s="1028" t="s">
        <v>146</v>
      </c>
      <c r="E22" s="897"/>
      <c r="F22" s="899"/>
      <c r="G22" s="899"/>
      <c r="H22" s="899"/>
      <c r="I22" s="899"/>
      <c r="J22" s="1030">
        <f>'6A'!L28</f>
        <v>0</v>
      </c>
      <c r="K22" s="106"/>
      <c r="L22" s="110"/>
      <c r="M22" s="817"/>
    </row>
    <row r="23" spans="2:13" x14ac:dyDescent="0.25">
      <c r="B23" s="759"/>
      <c r="C23" s="601"/>
      <c r="D23" s="1028" t="s">
        <v>147</v>
      </c>
      <c r="E23" s="897"/>
      <c r="F23" s="899"/>
      <c r="G23" s="899"/>
      <c r="H23" s="899"/>
      <c r="I23" s="899"/>
      <c r="J23" s="1030">
        <f>'6A'!L29</f>
        <v>0</v>
      </c>
      <c r="K23" s="106"/>
      <c r="L23" s="110"/>
      <c r="M23" s="817"/>
    </row>
    <row r="24" spans="2:13" x14ac:dyDescent="0.25">
      <c r="B24" s="759"/>
      <c r="C24" s="601"/>
      <c r="D24" s="1028" t="s">
        <v>148</v>
      </c>
      <c r="E24" s="897"/>
      <c r="F24" s="899"/>
      <c r="G24" s="899"/>
      <c r="H24" s="899"/>
      <c r="I24" s="899"/>
      <c r="J24" s="1026">
        <f>'6A'!L30</f>
        <v>0</v>
      </c>
      <c r="K24" s="106"/>
      <c r="L24" s="110"/>
      <c r="M24" s="817"/>
    </row>
    <row r="25" spans="2:13" x14ac:dyDescent="0.25">
      <c r="B25" s="759"/>
      <c r="C25" s="601"/>
      <c r="D25" s="1028" t="s">
        <v>149</v>
      </c>
      <c r="E25" s="897"/>
      <c r="F25" s="899"/>
      <c r="G25" s="899"/>
      <c r="H25" s="899"/>
      <c r="I25" s="899"/>
      <c r="J25" s="1026">
        <f>'6A'!L31</f>
        <v>0</v>
      </c>
      <c r="K25" s="106"/>
      <c r="L25" s="112"/>
      <c r="M25" s="817"/>
    </row>
    <row r="26" spans="2:13" x14ac:dyDescent="0.25">
      <c r="B26" s="759"/>
      <c r="C26" s="601"/>
      <c r="D26" s="1028" t="s">
        <v>150</v>
      </c>
      <c r="E26" s="897"/>
      <c r="F26" s="1043"/>
      <c r="G26" s="1043"/>
      <c r="H26" s="1043"/>
      <c r="I26" s="1043"/>
      <c r="J26" s="1026">
        <f>'6A'!L32</f>
        <v>0</v>
      </c>
      <c r="K26" s="1044"/>
      <c r="L26" s="1045"/>
      <c r="M26" s="817"/>
    </row>
    <row r="27" spans="2:13" x14ac:dyDescent="0.25">
      <c r="B27" s="759"/>
      <c r="C27" s="601"/>
      <c r="D27" s="1028" t="s">
        <v>216</v>
      </c>
      <c r="E27" s="897"/>
      <c r="F27" s="1043"/>
      <c r="G27" s="1043"/>
      <c r="H27" s="1043"/>
      <c r="I27" s="1043"/>
      <c r="J27" s="1026">
        <f>'6A'!L33</f>
        <v>0</v>
      </c>
      <c r="K27" s="105"/>
      <c r="L27" s="113"/>
      <c r="M27" s="817"/>
    </row>
    <row r="28" spans="2:13" x14ac:dyDescent="0.25">
      <c r="B28" s="759"/>
      <c r="C28" s="601"/>
      <c r="D28" s="1028" t="s">
        <v>217</v>
      </c>
      <c r="E28" s="897"/>
      <c r="F28" s="1043"/>
      <c r="G28" s="1043"/>
      <c r="H28" s="1043"/>
      <c r="I28" s="1043"/>
      <c r="J28" s="1026">
        <f>'6A'!L34</f>
        <v>0</v>
      </c>
      <c r="K28" s="105"/>
      <c r="L28" s="110"/>
      <c r="M28" s="817"/>
    </row>
    <row r="29" spans="2:13" x14ac:dyDescent="0.25">
      <c r="B29" s="759"/>
      <c r="C29" s="601"/>
      <c r="D29" s="1028" t="s">
        <v>153</v>
      </c>
      <c r="E29" s="1043"/>
      <c r="F29" s="931"/>
      <c r="G29" s="931"/>
      <c r="H29" s="931"/>
      <c r="I29" s="931"/>
      <c r="J29" s="1026">
        <f>'6A'!L35</f>
        <v>0</v>
      </c>
      <c r="K29" s="105"/>
      <c r="L29" s="110"/>
      <c r="M29" s="817"/>
    </row>
    <row r="30" spans="2:13" x14ac:dyDescent="0.25">
      <c r="B30" s="759"/>
      <c r="C30" s="601"/>
      <c r="D30" s="1028" t="s">
        <v>154</v>
      </c>
      <c r="E30" s="897"/>
      <c r="F30" s="899"/>
      <c r="G30" s="899"/>
      <c r="H30" s="899"/>
      <c r="I30" s="899"/>
      <c r="J30" s="1030">
        <f>'6A'!L36</f>
        <v>0</v>
      </c>
      <c r="K30" s="105"/>
      <c r="L30" s="110"/>
      <c r="M30" s="817"/>
    </row>
    <row r="31" spans="2:13" x14ac:dyDescent="0.25">
      <c r="B31" s="759"/>
      <c r="C31" s="601"/>
      <c r="D31" s="1028" t="s">
        <v>155</v>
      </c>
      <c r="E31" s="897"/>
      <c r="F31" s="1043"/>
      <c r="G31" s="1043"/>
      <c r="H31" s="1043"/>
      <c r="I31" s="1043"/>
      <c r="J31" s="1030">
        <f>'6A'!L37</f>
        <v>0</v>
      </c>
      <c r="K31" s="105"/>
      <c r="L31" s="110"/>
      <c r="M31" s="817"/>
    </row>
    <row r="32" spans="2:13" x14ac:dyDescent="0.25">
      <c r="B32" s="759"/>
      <c r="C32" s="601"/>
      <c r="D32" s="898" t="s">
        <v>371</v>
      </c>
      <c r="E32" s="2178">
        <f>(IF(AND(J32&lt;&gt;0,'6A'!E38=""),Messages!B49,'6A'!E38))</f>
        <v>0</v>
      </c>
      <c r="F32" s="2179"/>
      <c r="G32" s="2180"/>
      <c r="H32" s="1046"/>
      <c r="I32" s="1031"/>
      <c r="J32" s="1032">
        <f>'6A'!L38</f>
        <v>0</v>
      </c>
      <c r="K32" s="105"/>
      <c r="L32" s="115"/>
      <c r="M32" s="817"/>
    </row>
    <row r="33" spans="2:13" ht="15.75" thickBot="1" x14ac:dyDescent="0.3">
      <c r="B33" s="759"/>
      <c r="C33" s="862"/>
      <c r="D33" s="897"/>
      <c r="E33" s="897"/>
      <c r="F33" s="601"/>
      <c r="G33" s="896" t="s">
        <v>139</v>
      </c>
      <c r="H33" s="1034"/>
      <c r="I33" s="1034"/>
      <c r="J33" s="1035">
        <f>SUM(J17:J32)</f>
        <v>0</v>
      </c>
      <c r="K33" s="1036">
        <f>(SUM(K17:K25))+(SUM(K27:K32))</f>
        <v>0</v>
      </c>
      <c r="L33" s="1047">
        <f>(SUM(L17:L25))+(SUM(L27:L32))</f>
        <v>0</v>
      </c>
      <c r="M33" s="817"/>
    </row>
    <row r="34" spans="2:13" ht="3.75" customHeight="1" x14ac:dyDescent="0.25">
      <c r="B34" s="759"/>
      <c r="C34" s="881"/>
      <c r="D34" s="896"/>
      <c r="E34" s="896"/>
      <c r="F34" s="897"/>
      <c r="G34" s="897"/>
      <c r="H34" s="897"/>
      <c r="I34" s="897"/>
      <c r="J34" s="1038"/>
      <c r="K34" s="1038"/>
      <c r="L34" s="1038"/>
      <c r="M34" s="817"/>
    </row>
    <row r="35" spans="2:13" ht="15.75" thickBot="1" x14ac:dyDescent="0.3">
      <c r="B35" s="759"/>
      <c r="C35" s="1048" t="s">
        <v>156</v>
      </c>
      <c r="D35" s="1048"/>
      <c r="E35" s="1048"/>
      <c r="F35" s="1048"/>
      <c r="G35" s="1048"/>
      <c r="H35" s="1048"/>
      <c r="I35" s="1020"/>
      <c r="J35" s="1038"/>
      <c r="K35" s="1049"/>
      <c r="L35" s="1049"/>
      <c r="M35" s="817"/>
    </row>
    <row r="36" spans="2:13" x14ac:dyDescent="0.25">
      <c r="B36" s="759"/>
      <c r="C36" s="601"/>
      <c r="D36" s="1028" t="s">
        <v>157</v>
      </c>
      <c r="E36" s="897"/>
      <c r="F36" s="1029"/>
      <c r="G36" s="1029"/>
      <c r="H36" s="1029"/>
      <c r="I36" s="1029"/>
      <c r="J36" s="1023">
        <f>'6A'!L42</f>
        <v>0</v>
      </c>
      <c r="K36" s="1050"/>
      <c r="L36" s="1051"/>
      <c r="M36" s="817"/>
    </row>
    <row r="37" spans="2:13" x14ac:dyDescent="0.25">
      <c r="B37" s="759"/>
      <c r="C37" s="601"/>
      <c r="D37" s="1028" t="s">
        <v>158</v>
      </c>
      <c r="E37" s="897"/>
      <c r="F37" s="1029"/>
      <c r="G37" s="1029"/>
      <c r="H37" s="1029"/>
      <c r="I37" s="1029"/>
      <c r="J37" s="1026">
        <f>'6A'!L43</f>
        <v>0</v>
      </c>
      <c r="K37" s="105"/>
      <c r="L37" s="113"/>
      <c r="M37" s="817"/>
    </row>
    <row r="38" spans="2:13" x14ac:dyDescent="0.25">
      <c r="B38" s="759"/>
      <c r="C38" s="601"/>
      <c r="D38" s="1028" t="s">
        <v>159</v>
      </c>
      <c r="E38" s="897"/>
      <c r="F38" s="1029"/>
      <c r="G38" s="1029"/>
      <c r="H38" s="1029"/>
      <c r="I38" s="1029"/>
      <c r="J38" s="1030">
        <f>'6A'!L44</f>
        <v>0</v>
      </c>
      <c r="K38" s="106"/>
      <c r="L38" s="110"/>
      <c r="M38" s="817"/>
    </row>
    <row r="39" spans="2:13" x14ac:dyDescent="0.25">
      <c r="B39" s="759"/>
      <c r="C39" s="601"/>
      <c r="D39" s="1028" t="s">
        <v>160</v>
      </c>
      <c r="E39" s="897"/>
      <c r="F39" s="1029"/>
      <c r="G39" s="1029"/>
      <c r="H39" s="1029"/>
      <c r="I39" s="1029"/>
      <c r="J39" s="1030">
        <f>'6A'!L45</f>
        <v>0</v>
      </c>
      <c r="K39" s="106"/>
      <c r="L39" s="110"/>
      <c r="M39" s="817"/>
    </row>
    <row r="40" spans="2:13" x14ac:dyDescent="0.25">
      <c r="B40" s="759"/>
      <c r="C40" s="601"/>
      <c r="D40" s="939" t="s">
        <v>161</v>
      </c>
      <c r="E40" s="1052"/>
      <c r="F40" s="1029"/>
      <c r="G40" s="1029"/>
      <c r="H40" s="1029"/>
      <c r="I40" s="1029"/>
      <c r="J40" s="1030">
        <f>'6A'!L46</f>
        <v>0</v>
      </c>
      <c r="K40" s="106"/>
      <c r="L40" s="110"/>
      <c r="M40" s="817"/>
    </row>
    <row r="41" spans="2:13" x14ac:dyDescent="0.25">
      <c r="B41" s="759"/>
      <c r="C41" s="601"/>
      <c r="D41" s="1028" t="s">
        <v>162</v>
      </c>
      <c r="E41" s="1053"/>
      <c r="F41" s="1029"/>
      <c r="G41" s="1029"/>
      <c r="H41" s="1029"/>
      <c r="I41" s="1029"/>
      <c r="J41" s="1030">
        <f>'6A'!L47</f>
        <v>0</v>
      </c>
      <c r="K41" s="106"/>
      <c r="L41" s="110"/>
      <c r="M41" s="817"/>
    </row>
    <row r="42" spans="2:13" x14ac:dyDescent="0.25">
      <c r="B42" s="759"/>
      <c r="C42" s="601"/>
      <c r="D42" s="1028" t="s">
        <v>163</v>
      </c>
      <c r="E42" s="1054"/>
      <c r="F42" s="1029"/>
      <c r="G42" s="1029"/>
      <c r="H42" s="1029"/>
      <c r="I42" s="1029"/>
      <c r="J42" s="1030">
        <f>'6A'!L48</f>
        <v>0</v>
      </c>
      <c r="K42" s="106"/>
      <c r="L42" s="110"/>
      <c r="M42" s="817"/>
    </row>
    <row r="43" spans="2:13" x14ac:dyDescent="0.25">
      <c r="B43" s="759"/>
      <c r="C43" s="601"/>
      <c r="D43" s="1028" t="s">
        <v>164</v>
      </c>
      <c r="E43" s="897"/>
      <c r="F43" s="899"/>
      <c r="G43" s="899"/>
      <c r="H43" s="899"/>
      <c r="I43" s="899"/>
      <c r="J43" s="1030">
        <f>'6A'!L49</f>
        <v>0</v>
      </c>
      <c r="K43" s="106"/>
      <c r="L43" s="110"/>
      <c r="M43" s="817"/>
    </row>
    <row r="44" spans="2:13" x14ac:dyDescent="0.25">
      <c r="B44" s="759"/>
      <c r="C44" s="601"/>
      <c r="D44" s="939" t="s">
        <v>165</v>
      </c>
      <c r="E44" s="897"/>
      <c r="F44" s="1029"/>
      <c r="G44" s="1029"/>
      <c r="H44" s="1029"/>
      <c r="I44" s="1029"/>
      <c r="J44" s="1030">
        <f>'6A'!L50</f>
        <v>0</v>
      </c>
      <c r="K44" s="106"/>
      <c r="L44" s="110"/>
      <c r="M44" s="817"/>
    </row>
    <row r="45" spans="2:13" x14ac:dyDescent="0.25">
      <c r="B45" s="759"/>
      <c r="C45" s="601"/>
      <c r="D45" s="939" t="s">
        <v>218</v>
      </c>
      <c r="E45" s="897"/>
      <c r="F45" s="1029"/>
      <c r="G45" s="1029"/>
      <c r="H45" s="1029"/>
      <c r="I45" s="1029"/>
      <c r="J45" s="1030">
        <f>'6A'!L51</f>
        <v>0</v>
      </c>
      <c r="K45" s="106"/>
      <c r="L45" s="110"/>
      <c r="M45" s="817"/>
    </row>
    <row r="46" spans="2:13" x14ac:dyDescent="0.25">
      <c r="B46" s="759"/>
      <c r="C46" s="601"/>
      <c r="D46" s="939" t="s">
        <v>167</v>
      </c>
      <c r="E46" s="899"/>
      <c r="F46" s="601"/>
      <c r="G46" s="1055"/>
      <c r="H46" s="1055"/>
      <c r="I46" s="1055"/>
      <c r="J46" s="1030">
        <f>'6A'!L52</f>
        <v>0</v>
      </c>
      <c r="K46" s="106"/>
      <c r="L46" s="116"/>
      <c r="M46" s="817"/>
    </row>
    <row r="47" spans="2:13" x14ac:dyDescent="0.25">
      <c r="B47" s="759"/>
      <c r="C47" s="601"/>
      <c r="D47" s="939" t="s">
        <v>168</v>
      </c>
      <c r="E47" s="899"/>
      <c r="F47" s="601"/>
      <c r="G47" s="1055"/>
      <c r="H47" s="1055"/>
      <c r="I47" s="1055"/>
      <c r="J47" s="1030">
        <f>'6A'!L53</f>
        <v>0</v>
      </c>
      <c r="K47" s="106"/>
      <c r="L47" s="116"/>
      <c r="M47" s="817"/>
    </row>
    <row r="48" spans="2:13" x14ac:dyDescent="0.25">
      <c r="B48" s="759"/>
      <c r="C48" s="601"/>
      <c r="D48" s="898" t="s">
        <v>371</v>
      </c>
      <c r="E48" s="2178">
        <f>(IF(AND(J48&lt;&gt;0,'6A'!E54=""),Messages!B49,'6A'!E54))</f>
        <v>0</v>
      </c>
      <c r="F48" s="2179"/>
      <c r="G48" s="2180"/>
      <c r="H48" s="1046"/>
      <c r="I48" s="1031"/>
      <c r="J48" s="1032">
        <f>'6A'!L54</f>
        <v>0</v>
      </c>
      <c r="K48" s="114"/>
      <c r="L48" s="115"/>
      <c r="M48" s="817"/>
    </row>
    <row r="49" spans="2:13" ht="16.5" customHeight="1" thickBot="1" x14ac:dyDescent="0.3">
      <c r="B49" s="759"/>
      <c r="C49" s="862"/>
      <c r="D49" s="897"/>
      <c r="E49" s="897"/>
      <c r="F49" s="601"/>
      <c r="G49" s="896" t="s">
        <v>139</v>
      </c>
      <c r="H49" s="1034"/>
      <c r="I49" s="1034"/>
      <c r="J49" s="1035">
        <f>SUM(J36:J48)</f>
        <v>0</v>
      </c>
      <c r="K49" s="1036">
        <f>SUM(K37:K48)</f>
        <v>0</v>
      </c>
      <c r="L49" s="1047">
        <f>SUM(L37:L48)</f>
        <v>0</v>
      </c>
      <c r="M49" s="817"/>
    </row>
    <row r="50" spans="2:13" ht="9" customHeight="1" x14ac:dyDescent="0.25">
      <c r="B50" s="759"/>
      <c r="C50" s="897"/>
      <c r="D50" s="897"/>
      <c r="E50" s="897"/>
      <c r="F50" s="1029"/>
      <c r="G50" s="1029"/>
      <c r="H50" s="1029"/>
      <c r="I50" s="1029"/>
      <c r="J50" s="1038"/>
      <c r="K50" s="1056"/>
      <c r="L50" s="1056"/>
      <c r="M50" s="817"/>
    </row>
    <row r="51" spans="2:13" ht="15.75" thickBot="1" x14ac:dyDescent="0.3">
      <c r="B51" s="759"/>
      <c r="C51" s="1057" t="s">
        <v>169</v>
      </c>
      <c r="D51" s="1058"/>
      <c r="E51" s="1058"/>
      <c r="F51" s="1059"/>
      <c r="G51" s="1059"/>
      <c r="H51" s="1059"/>
      <c r="I51" s="1060"/>
      <c r="J51" s="1061"/>
      <c r="K51" s="1038"/>
      <c r="L51" s="1038"/>
      <c r="M51" s="817"/>
    </row>
    <row r="52" spans="2:13" x14ac:dyDescent="0.25">
      <c r="B52" s="759"/>
      <c r="C52" s="601"/>
      <c r="D52" s="1028" t="s">
        <v>170</v>
      </c>
      <c r="E52" s="896"/>
      <c r="F52" s="897"/>
      <c r="G52" s="897"/>
      <c r="H52" s="897"/>
      <c r="I52" s="897"/>
      <c r="J52" s="1023">
        <f>'6A'!L58</f>
        <v>0</v>
      </c>
      <c r="K52" s="1062"/>
      <c r="L52" s="1063"/>
      <c r="M52" s="817"/>
    </row>
    <row r="53" spans="2:13" x14ac:dyDescent="0.25">
      <c r="B53" s="759"/>
      <c r="C53" s="601"/>
      <c r="D53" s="1028" t="s">
        <v>171</v>
      </c>
      <c r="E53" s="896"/>
      <c r="F53" s="897"/>
      <c r="G53" s="897"/>
      <c r="H53" s="897"/>
      <c r="I53" s="897"/>
      <c r="J53" s="1030">
        <f>'6A'!L59</f>
        <v>0</v>
      </c>
      <c r="K53" s="1064"/>
      <c r="L53" s="1065"/>
      <c r="M53" s="817"/>
    </row>
    <row r="54" spans="2:13" x14ac:dyDescent="0.25">
      <c r="B54" s="759"/>
      <c r="C54" s="601"/>
      <c r="D54" s="898" t="s">
        <v>371</v>
      </c>
      <c r="E54" s="2178">
        <f>(IF(AND(J54&lt;&gt;0,'6A'!E60=""),Messages!B49,'6A'!E60))</f>
        <v>0</v>
      </c>
      <c r="F54" s="2179"/>
      <c r="G54" s="2180"/>
      <c r="H54" s="897"/>
      <c r="I54" s="897"/>
      <c r="J54" s="1032">
        <f>'6A'!L60</f>
        <v>0</v>
      </c>
      <c r="K54" s="1066"/>
      <c r="L54" s="1067"/>
      <c r="M54" s="817"/>
    </row>
    <row r="55" spans="2:13" ht="15.75" thickBot="1" x14ac:dyDescent="0.3">
      <c r="B55" s="759"/>
      <c r="C55" s="601"/>
      <c r="D55" s="896"/>
      <c r="E55" s="601"/>
      <c r="F55" s="897"/>
      <c r="G55" s="896" t="s">
        <v>139</v>
      </c>
      <c r="H55" s="897"/>
      <c r="I55" s="897"/>
      <c r="J55" s="1035">
        <f>SUM(J52:J54)</f>
        <v>0</v>
      </c>
      <c r="K55" s="1036">
        <v>0</v>
      </c>
      <c r="L55" s="1047">
        <v>0</v>
      </c>
      <c r="M55" s="817"/>
    </row>
    <row r="56" spans="2:13" ht="3.75" customHeight="1" x14ac:dyDescent="0.25">
      <c r="B56" s="759"/>
      <c r="C56" s="601"/>
      <c r="D56" s="896"/>
      <c r="E56" s="601"/>
      <c r="F56" s="897"/>
      <c r="G56" s="897"/>
      <c r="H56" s="897"/>
      <c r="I56" s="897"/>
      <c r="J56" s="1038"/>
      <c r="K56" s="1038"/>
      <c r="L56" s="1038"/>
      <c r="M56" s="817"/>
    </row>
    <row r="57" spans="2:13" ht="15.75" thickBot="1" x14ac:dyDescent="0.3">
      <c r="B57" s="759"/>
      <c r="C57" s="880" t="s">
        <v>172</v>
      </c>
      <c r="D57" s="1039"/>
      <c r="E57" s="1039"/>
      <c r="F57" s="1040"/>
      <c r="G57" s="1040"/>
      <c r="H57" s="1040"/>
      <c r="I57" s="1020"/>
      <c r="J57" s="1038"/>
      <c r="K57" s="1038"/>
      <c r="L57" s="1038"/>
      <c r="M57" s="817"/>
    </row>
    <row r="58" spans="2:13" x14ac:dyDescent="0.25">
      <c r="B58" s="759"/>
      <c r="C58" s="601"/>
      <c r="D58" s="1028" t="s">
        <v>173</v>
      </c>
      <c r="E58" s="896"/>
      <c r="F58" s="897"/>
      <c r="G58" s="897"/>
      <c r="H58" s="897"/>
      <c r="I58" s="897"/>
      <c r="J58" s="1042">
        <f>'6A'!L64</f>
        <v>0</v>
      </c>
      <c r="K58" s="108"/>
      <c r="L58" s="117"/>
      <c r="M58" s="817"/>
    </row>
    <row r="59" spans="2:13" x14ac:dyDescent="0.25">
      <c r="B59" s="759"/>
      <c r="C59" s="601"/>
      <c r="D59" s="1028" t="s">
        <v>174</v>
      </c>
      <c r="E59" s="896"/>
      <c r="F59" s="897"/>
      <c r="G59" s="897"/>
      <c r="H59" s="897"/>
      <c r="I59" s="897"/>
      <c r="J59" s="1030">
        <f>'6A'!L65</f>
        <v>0</v>
      </c>
      <c r="K59" s="106"/>
      <c r="L59" s="110"/>
      <c r="M59" s="817"/>
    </row>
    <row r="60" spans="2:13" x14ac:dyDescent="0.25">
      <c r="B60" s="759"/>
      <c r="C60" s="601"/>
      <c r="D60" s="1028" t="s">
        <v>175</v>
      </c>
      <c r="E60" s="896"/>
      <c r="F60" s="897"/>
      <c r="G60" s="897"/>
      <c r="H60" s="897"/>
      <c r="I60" s="897"/>
      <c r="J60" s="1030">
        <f>'6A'!L66</f>
        <v>0</v>
      </c>
      <c r="K60" s="106"/>
      <c r="L60" s="110"/>
      <c r="M60" s="817"/>
    </row>
    <row r="61" spans="2:13" x14ac:dyDescent="0.25">
      <c r="B61" s="759"/>
      <c r="C61" s="601"/>
      <c r="D61" s="1028" t="s">
        <v>176</v>
      </c>
      <c r="E61" s="896"/>
      <c r="F61" s="897"/>
      <c r="G61" s="897"/>
      <c r="H61" s="897"/>
      <c r="I61" s="897"/>
      <c r="J61" s="1026">
        <f>'6A'!L67</f>
        <v>0</v>
      </c>
      <c r="K61" s="111"/>
      <c r="L61" s="112"/>
      <c r="M61" s="817"/>
    </row>
    <row r="62" spans="2:13" x14ac:dyDescent="0.25">
      <c r="B62" s="759"/>
      <c r="C62" s="601"/>
      <c r="D62" s="1028" t="s">
        <v>177</v>
      </c>
      <c r="E62" s="896"/>
      <c r="F62" s="897"/>
      <c r="G62" s="897"/>
      <c r="H62" s="897"/>
      <c r="I62" s="897"/>
      <c r="J62" s="1030">
        <f>'6A'!L68</f>
        <v>0</v>
      </c>
      <c r="K62" s="1068"/>
      <c r="L62" s="1069"/>
      <c r="M62" s="817"/>
    </row>
    <row r="63" spans="2:13" x14ac:dyDescent="0.25">
      <c r="B63" s="759"/>
      <c r="C63" s="601"/>
      <c r="D63" s="898" t="s">
        <v>371</v>
      </c>
      <c r="E63" s="2178">
        <f>(IF(AND(J63&lt;&gt;0,'6A'!E69=""),Messages!B49,'6A'!E69))</f>
        <v>0</v>
      </c>
      <c r="F63" s="2179"/>
      <c r="G63" s="2180"/>
      <c r="H63" s="897"/>
      <c r="I63" s="897"/>
      <c r="J63" s="1032">
        <f>'6A'!L69</f>
        <v>0</v>
      </c>
      <c r="K63" s="1068"/>
      <c r="L63" s="1069"/>
      <c r="M63" s="817"/>
    </row>
    <row r="64" spans="2:13" ht="15.75" thickBot="1" x14ac:dyDescent="0.3">
      <c r="B64" s="759"/>
      <c r="C64" s="862"/>
      <c r="D64" s="897"/>
      <c r="E64" s="897"/>
      <c r="F64" s="601"/>
      <c r="G64" s="896" t="s">
        <v>139</v>
      </c>
      <c r="H64" s="1034"/>
      <c r="I64" s="1034"/>
      <c r="J64" s="1035">
        <f>SUM(J58:J63)</f>
        <v>0</v>
      </c>
      <c r="K64" s="1036">
        <f>SUM(K58:K61)</f>
        <v>0</v>
      </c>
      <c r="L64" s="1047">
        <f>SUM(L58:L61)</f>
        <v>0</v>
      </c>
      <c r="M64" s="817"/>
    </row>
    <row r="65" spans="2:13" ht="3.75" customHeight="1" x14ac:dyDescent="0.25">
      <c r="B65" s="759"/>
      <c r="C65" s="881"/>
      <c r="D65" s="896"/>
      <c r="E65" s="896"/>
      <c r="F65" s="897"/>
      <c r="G65" s="897"/>
      <c r="H65" s="897"/>
      <c r="I65" s="897"/>
      <c r="J65" s="1038"/>
      <c r="K65" s="1038"/>
      <c r="L65" s="1038"/>
      <c r="M65" s="817"/>
    </row>
    <row r="66" spans="2:13" ht="15.75" thickBot="1" x14ac:dyDescent="0.3">
      <c r="B66" s="759"/>
      <c r="C66" s="880" t="s">
        <v>178</v>
      </c>
      <c r="D66" s="1039"/>
      <c r="E66" s="1039"/>
      <c r="F66" s="1040"/>
      <c r="G66" s="1040"/>
      <c r="H66" s="1040"/>
      <c r="I66" s="1020"/>
      <c r="J66" s="1038"/>
      <c r="K66" s="1038"/>
      <c r="L66" s="1038"/>
      <c r="M66" s="817"/>
    </row>
    <row r="67" spans="2:13" x14ac:dyDescent="0.25">
      <c r="B67" s="759"/>
      <c r="C67" s="601"/>
      <c r="D67" s="1028" t="s">
        <v>179</v>
      </c>
      <c r="E67" s="896"/>
      <c r="F67" s="897"/>
      <c r="G67" s="897"/>
      <c r="H67" s="897"/>
      <c r="I67" s="897"/>
      <c r="J67" s="1023">
        <f>'6A'!L73</f>
        <v>0</v>
      </c>
      <c r="K67" s="1062"/>
      <c r="L67" s="1063"/>
      <c r="M67" s="817"/>
    </row>
    <row r="68" spans="2:13" x14ac:dyDescent="0.25">
      <c r="B68" s="759"/>
      <c r="C68" s="601"/>
      <c r="D68" s="1028" t="s">
        <v>180</v>
      </c>
      <c r="E68" s="896"/>
      <c r="F68" s="897"/>
      <c r="G68" s="897"/>
      <c r="H68" s="897"/>
      <c r="I68" s="897"/>
      <c r="J68" s="1026">
        <f>'6A'!L74</f>
        <v>0</v>
      </c>
      <c r="K68" s="1064"/>
      <c r="L68" s="1065"/>
      <c r="M68" s="817"/>
    </row>
    <row r="69" spans="2:13" x14ac:dyDescent="0.25">
      <c r="B69" s="759"/>
      <c r="C69" s="601"/>
      <c r="D69" s="1028" t="s">
        <v>181</v>
      </c>
      <c r="E69" s="896"/>
      <c r="F69" s="897"/>
      <c r="G69" s="897"/>
      <c r="H69" s="897"/>
      <c r="I69" s="897"/>
      <c r="J69" s="1026">
        <f>'6A'!L75</f>
        <v>0</v>
      </c>
      <c r="K69" s="1064"/>
      <c r="L69" s="1065"/>
      <c r="M69" s="817"/>
    </row>
    <row r="70" spans="2:13" x14ac:dyDescent="0.25">
      <c r="B70" s="759"/>
      <c r="C70" s="601"/>
      <c r="D70" s="939" t="s">
        <v>182</v>
      </c>
      <c r="E70" s="897"/>
      <c r="F70" s="897"/>
      <c r="G70" s="897"/>
      <c r="H70" s="897"/>
      <c r="I70" s="897"/>
      <c r="J70" s="1026">
        <f>'6A'!L76</f>
        <v>0</v>
      </c>
      <c r="K70" s="1064"/>
      <c r="L70" s="1065"/>
      <c r="M70" s="817"/>
    </row>
    <row r="71" spans="2:13" x14ac:dyDescent="0.25">
      <c r="B71" s="759"/>
      <c r="C71" s="601"/>
      <c r="D71" s="939" t="s">
        <v>183</v>
      </c>
      <c r="E71" s="897"/>
      <c r="F71" s="897"/>
      <c r="G71" s="897"/>
      <c r="H71" s="897"/>
      <c r="I71" s="897"/>
      <c r="J71" s="1026">
        <f>'6A'!L77</f>
        <v>0</v>
      </c>
      <c r="K71" s="1064"/>
      <c r="L71" s="1065"/>
      <c r="M71" s="817"/>
    </row>
    <row r="72" spans="2:13" x14ac:dyDescent="0.25">
      <c r="B72" s="759"/>
      <c r="C72" s="601"/>
      <c r="D72" s="939" t="s">
        <v>184</v>
      </c>
      <c r="E72" s="897"/>
      <c r="F72" s="897"/>
      <c r="G72" s="897"/>
      <c r="H72" s="897"/>
      <c r="I72" s="897"/>
      <c r="J72" s="1026">
        <f>'6A'!L78</f>
        <v>0</v>
      </c>
      <c r="K72" s="1064"/>
      <c r="L72" s="1065"/>
      <c r="M72" s="817"/>
    </row>
    <row r="73" spans="2:13" x14ac:dyDescent="0.25">
      <c r="B73" s="759"/>
      <c r="C73" s="601"/>
      <c r="D73" s="939" t="s">
        <v>185</v>
      </c>
      <c r="E73" s="896"/>
      <c r="F73" s="897"/>
      <c r="G73" s="897"/>
      <c r="H73" s="897"/>
      <c r="I73" s="897"/>
      <c r="J73" s="1030">
        <f>'6A'!L79</f>
        <v>0</v>
      </c>
      <c r="K73" s="1064"/>
      <c r="L73" s="1065"/>
      <c r="M73" s="817"/>
    </row>
    <row r="74" spans="2:13" x14ac:dyDescent="0.25">
      <c r="B74" s="759"/>
      <c r="C74" s="601"/>
      <c r="D74" s="898" t="s">
        <v>371</v>
      </c>
      <c r="E74" s="2178">
        <f>(IF(AND(J74&lt;&gt;0,'6A'!E80=""),Messages!B49,'6A'!E80))</f>
        <v>0</v>
      </c>
      <c r="F74" s="2179"/>
      <c r="G74" s="2180"/>
      <c r="H74" s="1046"/>
      <c r="I74" s="1031"/>
      <c r="J74" s="1032">
        <f>'6A'!L80</f>
        <v>0</v>
      </c>
      <c r="K74" s="1066"/>
      <c r="L74" s="1067"/>
      <c r="M74" s="817"/>
    </row>
    <row r="75" spans="2:13" ht="15.75" thickBot="1" x14ac:dyDescent="0.3">
      <c r="B75" s="759"/>
      <c r="C75" s="862"/>
      <c r="D75" s="897"/>
      <c r="E75" s="897"/>
      <c r="F75" s="601"/>
      <c r="G75" s="896" t="s">
        <v>139</v>
      </c>
      <c r="H75" s="1034"/>
      <c r="I75" s="1034"/>
      <c r="J75" s="1035">
        <f>SUM(J67:J74)</f>
        <v>0</v>
      </c>
      <c r="K75" s="1036">
        <v>0</v>
      </c>
      <c r="L75" s="1047">
        <v>0</v>
      </c>
      <c r="M75" s="817"/>
    </row>
    <row r="76" spans="2:13" ht="3.75" customHeight="1" x14ac:dyDescent="0.25">
      <c r="B76" s="759"/>
      <c r="C76" s="881"/>
      <c r="D76" s="896"/>
      <c r="E76" s="896"/>
      <c r="F76" s="897"/>
      <c r="G76" s="897"/>
      <c r="H76" s="897"/>
      <c r="I76" s="897"/>
      <c r="J76" s="1038"/>
      <c r="K76" s="1038"/>
      <c r="L76" s="1038"/>
      <c r="M76" s="817"/>
    </row>
    <row r="77" spans="2:13" ht="15.75" thickBot="1" x14ac:dyDescent="0.3">
      <c r="B77" s="759"/>
      <c r="C77" s="880" t="s">
        <v>186</v>
      </c>
      <c r="D77" s="1039"/>
      <c r="E77" s="1039"/>
      <c r="F77" s="1040"/>
      <c r="G77" s="1040"/>
      <c r="H77" s="1040"/>
      <c r="I77" s="1020"/>
      <c r="J77" s="946"/>
      <c r="K77" s="946"/>
      <c r="L77" s="946"/>
      <c r="M77" s="817"/>
    </row>
    <row r="78" spans="2:13" x14ac:dyDescent="0.25">
      <c r="B78" s="759"/>
      <c r="C78" s="601"/>
      <c r="D78" s="939" t="s">
        <v>187</v>
      </c>
      <c r="E78" s="897"/>
      <c r="F78" s="899"/>
      <c r="G78" s="899"/>
      <c r="H78" s="899"/>
      <c r="I78" s="899"/>
      <c r="J78" s="1023">
        <f>'6A'!L84</f>
        <v>0</v>
      </c>
      <c r="K78" s="1062"/>
      <c r="L78" s="1063"/>
      <c r="M78" s="817"/>
    </row>
    <row r="79" spans="2:13" x14ac:dyDescent="0.25">
      <c r="B79" s="759"/>
      <c r="C79" s="601"/>
      <c r="D79" s="939" t="s">
        <v>188</v>
      </c>
      <c r="E79" s="897"/>
      <c r="F79" s="1043"/>
      <c r="G79" s="1043"/>
      <c r="H79" s="1043"/>
      <c r="I79" s="1043"/>
      <c r="J79" s="1026">
        <f>'6A'!L85</f>
        <v>0</v>
      </c>
      <c r="K79" s="1064"/>
      <c r="L79" s="1065"/>
      <c r="M79" s="817"/>
    </row>
    <row r="80" spans="2:13" x14ac:dyDescent="0.25">
      <c r="B80" s="759"/>
      <c r="C80" s="601"/>
      <c r="D80" s="898" t="s">
        <v>371</v>
      </c>
      <c r="E80" s="2178">
        <f>(IF(AND(J80&lt;&gt;0,'6A'!E86=""),Messages!B49,'6A'!E86))</f>
        <v>0</v>
      </c>
      <c r="F80" s="2179"/>
      <c r="G80" s="2180"/>
      <c r="H80" s="1046"/>
      <c r="I80" s="1031"/>
      <c r="J80" s="1070">
        <f>'6A'!L86</f>
        <v>0</v>
      </c>
      <c r="K80" s="1066"/>
      <c r="L80" s="1067"/>
      <c r="M80" s="817"/>
    </row>
    <row r="81" spans="2:13" ht="15.75" thickBot="1" x14ac:dyDescent="0.3">
      <c r="B81" s="759"/>
      <c r="C81" s="862"/>
      <c r="D81" s="897"/>
      <c r="E81" s="897"/>
      <c r="F81" s="601"/>
      <c r="G81" s="896" t="s">
        <v>139</v>
      </c>
      <c r="H81" s="1034"/>
      <c r="I81" s="1034"/>
      <c r="J81" s="1035">
        <f>SUM(J78:J80)</f>
        <v>0</v>
      </c>
      <c r="K81" s="1036">
        <v>0</v>
      </c>
      <c r="L81" s="1047">
        <v>0</v>
      </c>
      <c r="M81" s="817"/>
    </row>
    <row r="82" spans="2:13" ht="3.75" customHeight="1" x14ac:dyDescent="0.25">
      <c r="B82" s="759"/>
      <c r="C82" s="881"/>
      <c r="D82" s="896"/>
      <c r="E82" s="896"/>
      <c r="F82" s="897"/>
      <c r="G82" s="897"/>
      <c r="H82" s="897"/>
      <c r="I82" s="897"/>
      <c r="J82" s="1038"/>
      <c r="K82" s="1038"/>
      <c r="L82" s="1038"/>
      <c r="M82" s="817"/>
    </row>
    <row r="83" spans="2:13" ht="15.75" thickBot="1" x14ac:dyDescent="0.3">
      <c r="B83" s="759"/>
      <c r="C83" s="880" t="s">
        <v>189</v>
      </c>
      <c r="D83" s="1039"/>
      <c r="E83" s="1039"/>
      <c r="F83" s="1040"/>
      <c r="G83" s="1040"/>
      <c r="H83" s="1040"/>
      <c r="I83" s="1060"/>
      <c r="J83" s="947"/>
      <c r="K83" s="946"/>
      <c r="L83" s="946"/>
      <c r="M83" s="817"/>
    </row>
    <row r="84" spans="2:13" x14ac:dyDescent="0.25">
      <c r="B84" s="759"/>
      <c r="C84" s="601"/>
      <c r="D84" s="939" t="s">
        <v>190</v>
      </c>
      <c r="E84" s="897"/>
      <c r="F84" s="899"/>
      <c r="G84" s="899"/>
      <c r="H84" s="899"/>
      <c r="I84" s="899"/>
      <c r="J84" s="1042">
        <f>'6A'!L90</f>
        <v>0</v>
      </c>
      <c r="K84" s="108"/>
      <c r="L84" s="117"/>
      <c r="M84" s="817"/>
    </row>
    <row r="85" spans="2:13" x14ac:dyDescent="0.25">
      <c r="B85" s="759"/>
      <c r="C85" s="601"/>
      <c r="D85" s="939" t="s">
        <v>191</v>
      </c>
      <c r="E85" s="897"/>
      <c r="F85" s="1043"/>
      <c r="G85" s="1043"/>
      <c r="H85" s="1043"/>
      <c r="I85" s="1043"/>
      <c r="J85" s="1030">
        <f>'6A'!L91</f>
        <v>0</v>
      </c>
      <c r="K85" s="106"/>
      <c r="L85" s="110"/>
      <c r="M85" s="817"/>
    </row>
    <row r="86" spans="2:13" x14ac:dyDescent="0.25">
      <c r="B86" s="759"/>
      <c r="C86" s="601"/>
      <c r="D86" s="939" t="s">
        <v>91</v>
      </c>
      <c r="E86" s="897"/>
      <c r="F86" s="897"/>
      <c r="G86" s="897"/>
      <c r="H86" s="897"/>
      <c r="I86" s="897"/>
      <c r="J86" s="1030">
        <f>'6A'!L92</f>
        <v>0</v>
      </c>
      <c r="K86" s="106"/>
      <c r="L86" s="110"/>
      <c r="M86" s="817"/>
    </row>
    <row r="87" spans="2:13" x14ac:dyDescent="0.25">
      <c r="B87" s="759"/>
      <c r="C87" s="601"/>
      <c r="D87" s="939" t="s">
        <v>192</v>
      </c>
      <c r="E87" s="897"/>
      <c r="F87" s="897"/>
      <c r="G87" s="897"/>
      <c r="H87" s="897"/>
      <c r="I87" s="897"/>
      <c r="J87" s="1030">
        <f>'6A'!L93</f>
        <v>0</v>
      </c>
      <c r="K87" s="106"/>
      <c r="L87" s="110"/>
      <c r="M87" s="817"/>
    </row>
    <row r="88" spans="2:13" x14ac:dyDescent="0.25">
      <c r="B88" s="759"/>
      <c r="C88" s="601"/>
      <c r="D88" s="939" t="s">
        <v>193</v>
      </c>
      <c r="E88" s="897"/>
      <c r="F88" s="897"/>
      <c r="G88" s="897"/>
      <c r="H88" s="897"/>
      <c r="I88" s="897"/>
      <c r="J88" s="1030">
        <f>'6A'!L94</f>
        <v>0</v>
      </c>
      <c r="K88" s="106"/>
      <c r="L88" s="110"/>
      <c r="M88" s="817"/>
    </row>
    <row r="89" spans="2:13" x14ac:dyDescent="0.25">
      <c r="B89" s="759"/>
      <c r="C89" s="601"/>
      <c r="D89" s="939" t="s">
        <v>194</v>
      </c>
      <c r="E89" s="897"/>
      <c r="F89" s="897"/>
      <c r="G89" s="897"/>
      <c r="H89" s="897"/>
      <c r="I89" s="897"/>
      <c r="J89" s="1030">
        <f>'6A'!L95</f>
        <v>0</v>
      </c>
      <c r="K89" s="106"/>
      <c r="L89" s="110"/>
      <c r="M89" s="817"/>
    </row>
    <row r="90" spans="2:13" x14ac:dyDescent="0.25">
      <c r="B90" s="759"/>
      <c r="C90" s="601"/>
      <c r="D90" s="939" t="s">
        <v>195</v>
      </c>
      <c r="E90" s="897"/>
      <c r="F90" s="897"/>
      <c r="G90" s="897"/>
      <c r="H90" s="897"/>
      <c r="I90" s="897"/>
      <c r="J90" s="1026">
        <f>'6A'!L96</f>
        <v>0</v>
      </c>
      <c r="K90" s="111"/>
      <c r="L90" s="112"/>
      <c r="M90" s="817"/>
    </row>
    <row r="91" spans="2:13" x14ac:dyDescent="0.25">
      <c r="B91" s="759"/>
      <c r="C91" s="601"/>
      <c r="D91" s="939" t="s">
        <v>196</v>
      </c>
      <c r="E91" s="897"/>
      <c r="F91" s="897"/>
      <c r="G91" s="897"/>
      <c r="H91" s="897"/>
      <c r="I91" s="897"/>
      <c r="J91" s="1026">
        <f>'6A'!L97</f>
        <v>0</v>
      </c>
      <c r="K91" s="1044"/>
      <c r="L91" s="1045"/>
      <c r="M91" s="817"/>
    </row>
    <row r="92" spans="2:13" x14ac:dyDescent="0.25">
      <c r="B92" s="759"/>
      <c r="C92" s="601"/>
      <c r="D92" s="939" t="s">
        <v>197</v>
      </c>
      <c r="E92" s="897"/>
      <c r="F92" s="897"/>
      <c r="G92" s="897"/>
      <c r="H92" s="897"/>
      <c r="I92" s="897"/>
      <c r="J92" s="1026">
        <f>'6A'!L98</f>
        <v>0</v>
      </c>
      <c r="K92" s="1"/>
      <c r="L92" s="2"/>
      <c r="M92" s="817"/>
    </row>
    <row r="93" spans="2:13" x14ac:dyDescent="0.25">
      <c r="B93" s="759"/>
      <c r="C93" s="601"/>
      <c r="D93" s="898" t="s">
        <v>938</v>
      </c>
      <c r="E93" s="897"/>
      <c r="F93" s="897"/>
      <c r="G93" s="897"/>
      <c r="H93" s="897"/>
      <c r="I93" s="897"/>
      <c r="J93" s="1026">
        <f>'6A'!L99</f>
        <v>0</v>
      </c>
      <c r="K93" s="111"/>
      <c r="L93" s="112"/>
      <c r="M93" s="817"/>
    </row>
    <row r="94" spans="2:13" x14ac:dyDescent="0.25">
      <c r="B94" s="759"/>
      <c r="C94" s="601"/>
      <c r="D94" s="939" t="s">
        <v>198</v>
      </c>
      <c r="E94" s="897"/>
      <c r="F94" s="897"/>
      <c r="G94" s="897"/>
      <c r="H94" s="897"/>
      <c r="I94" s="897"/>
      <c r="J94" s="1030">
        <f>'6A'!L100</f>
        <v>0</v>
      </c>
      <c r="K94" s="1071"/>
      <c r="L94" s="1072"/>
      <c r="M94" s="817"/>
    </row>
    <row r="95" spans="2:13" x14ac:dyDescent="0.25">
      <c r="B95" s="759"/>
      <c r="C95" s="601"/>
      <c r="D95" s="939" t="s">
        <v>685</v>
      </c>
      <c r="E95" s="1073"/>
      <c r="F95" s="1043"/>
      <c r="G95" s="1043"/>
      <c r="H95" s="1043"/>
      <c r="I95" s="1043"/>
      <c r="J95" s="1026">
        <f>'6A'!L101</f>
        <v>0</v>
      </c>
      <c r="K95" s="1066"/>
      <c r="L95" s="1067"/>
      <c r="M95" s="817"/>
    </row>
    <row r="96" spans="2:13" x14ac:dyDescent="0.25">
      <c r="B96" s="759"/>
      <c r="C96" s="601"/>
      <c r="D96" s="898" t="s">
        <v>371</v>
      </c>
      <c r="E96" s="2178">
        <f>(IF(AND(J96&lt;&gt;0,'6A'!E102=""),Messages!B49,'6A'!E102))</f>
        <v>0</v>
      </c>
      <c r="F96" s="2179"/>
      <c r="G96" s="2180"/>
      <c r="H96" s="1043"/>
      <c r="I96" s="1043"/>
      <c r="J96" s="1070">
        <f>'6A'!L102</f>
        <v>0</v>
      </c>
      <c r="K96" s="114"/>
      <c r="L96" s="115"/>
      <c r="M96" s="817"/>
    </row>
    <row r="97" spans="2:13" ht="15.75" thickBot="1" x14ac:dyDescent="0.3">
      <c r="B97" s="759"/>
      <c r="C97" s="862"/>
      <c r="D97" s="897"/>
      <c r="E97" s="897"/>
      <c r="F97" s="601"/>
      <c r="G97" s="896" t="s">
        <v>139</v>
      </c>
      <c r="H97" s="1034"/>
      <c r="I97" s="1034"/>
      <c r="J97" s="1035">
        <f>SUM(J84:J96)</f>
        <v>0</v>
      </c>
      <c r="K97" s="1036">
        <f>SUM(K84:K90)+K92+K93+K96</f>
        <v>0</v>
      </c>
      <c r="L97" s="1047">
        <f>SUM(L84:L90)+L92+L93+L96</f>
        <v>0</v>
      </c>
      <c r="M97" s="817"/>
    </row>
    <row r="98" spans="2:13" ht="3.75" customHeight="1" x14ac:dyDescent="0.25">
      <c r="B98" s="759"/>
      <c r="C98" s="881"/>
      <c r="D98" s="896"/>
      <c r="E98" s="896"/>
      <c r="F98" s="897"/>
      <c r="G98" s="897"/>
      <c r="H98" s="897"/>
      <c r="I98" s="897"/>
      <c r="J98" s="1038"/>
      <c r="K98" s="1038"/>
      <c r="L98" s="1038"/>
      <c r="M98" s="817"/>
    </row>
    <row r="99" spans="2:13" ht="15.75" thickBot="1" x14ac:dyDescent="0.3">
      <c r="B99" s="759"/>
      <c r="C99" s="880" t="s">
        <v>200</v>
      </c>
      <c r="D99" s="1039"/>
      <c r="E99" s="1039"/>
      <c r="F99" s="1040"/>
      <c r="G99" s="1040"/>
      <c r="H99" s="1040"/>
      <c r="I99" s="1020"/>
      <c r="J99" s="1038"/>
      <c r="K99" s="1038"/>
      <c r="L99" s="1038"/>
      <c r="M99" s="817"/>
    </row>
    <row r="100" spans="2:13" x14ac:dyDescent="0.25">
      <c r="B100" s="759"/>
      <c r="C100" s="601"/>
      <c r="D100" s="1028" t="s">
        <v>201</v>
      </c>
      <c r="E100" s="896"/>
      <c r="F100" s="897"/>
      <c r="G100" s="897"/>
      <c r="H100" s="897"/>
      <c r="I100" s="897"/>
      <c r="J100" s="1023">
        <f>'6A'!L110</f>
        <v>0</v>
      </c>
      <c r="K100" s="108"/>
      <c r="L100" s="117"/>
      <c r="M100" s="817"/>
    </row>
    <row r="101" spans="2:13" x14ac:dyDescent="0.25">
      <c r="B101" s="759"/>
      <c r="C101" s="601"/>
      <c r="D101" s="1028" t="s">
        <v>202</v>
      </c>
      <c r="E101" s="896"/>
      <c r="F101" s="897"/>
      <c r="G101" s="897"/>
      <c r="H101" s="897"/>
      <c r="I101" s="897"/>
      <c r="J101" s="1026">
        <f>'6A'!L111</f>
        <v>0</v>
      </c>
      <c r="K101" s="106"/>
      <c r="L101" s="110"/>
      <c r="M101" s="817"/>
    </row>
    <row r="102" spans="2:13" x14ac:dyDescent="0.25">
      <c r="B102" s="759"/>
      <c r="C102" s="601"/>
      <c r="D102" s="1028" t="s">
        <v>203</v>
      </c>
      <c r="E102" s="896"/>
      <c r="F102" s="897"/>
      <c r="G102" s="897"/>
      <c r="H102" s="897"/>
      <c r="I102" s="897"/>
      <c r="J102" s="1026">
        <f>'6A'!L112</f>
        <v>0</v>
      </c>
      <c r="K102" s="106"/>
      <c r="L102" s="110"/>
      <c r="M102" s="817"/>
    </row>
    <row r="103" spans="2:13" x14ac:dyDescent="0.25">
      <c r="B103" s="759"/>
      <c r="C103" s="601"/>
      <c r="D103" s="1028" t="s">
        <v>204</v>
      </c>
      <c r="E103" s="896"/>
      <c r="F103" s="897"/>
      <c r="G103" s="897"/>
      <c r="H103" s="897"/>
      <c r="I103" s="897"/>
      <c r="J103" s="1026">
        <f>'6A'!L113</f>
        <v>0</v>
      </c>
      <c r="K103" s="106"/>
      <c r="L103" s="110"/>
      <c r="M103" s="817"/>
    </row>
    <row r="104" spans="2:13" x14ac:dyDescent="0.25">
      <c r="B104" s="759"/>
      <c r="C104" s="601"/>
      <c r="D104" s="1028" t="s">
        <v>205</v>
      </c>
      <c r="E104" s="896"/>
      <c r="F104" s="897"/>
      <c r="G104" s="897"/>
      <c r="H104" s="897"/>
      <c r="I104" s="897"/>
      <c r="J104" s="1026">
        <f>'6A'!L114</f>
        <v>0</v>
      </c>
      <c r="K104" s="106"/>
      <c r="L104" s="110"/>
      <c r="M104" s="817"/>
    </row>
    <row r="105" spans="2:13" x14ac:dyDescent="0.25">
      <c r="B105" s="759"/>
      <c r="C105" s="601"/>
      <c r="D105" s="1028" t="s">
        <v>206</v>
      </c>
      <c r="E105" s="896"/>
      <c r="F105" s="897"/>
      <c r="G105" s="897"/>
      <c r="H105" s="897"/>
      <c r="I105" s="897"/>
      <c r="J105" s="1030">
        <f>'6A'!L115</f>
        <v>0</v>
      </c>
      <c r="K105" s="106"/>
      <c r="L105" s="110"/>
      <c r="M105" s="817"/>
    </row>
    <row r="106" spans="2:13" x14ac:dyDescent="0.25">
      <c r="B106" s="759"/>
      <c r="C106" s="601"/>
      <c r="D106" s="1028" t="s">
        <v>207</v>
      </c>
      <c r="E106" s="896"/>
      <c r="F106" s="897"/>
      <c r="G106" s="897"/>
      <c r="H106" s="897"/>
      <c r="I106" s="897"/>
      <c r="J106" s="1026">
        <f>'6A'!L116</f>
        <v>0</v>
      </c>
      <c r="K106" s="106"/>
      <c r="L106" s="110"/>
      <c r="M106" s="817"/>
    </row>
    <row r="107" spans="2:13" x14ac:dyDescent="0.25">
      <c r="B107" s="759"/>
      <c r="C107" s="601"/>
      <c r="D107" s="898" t="s">
        <v>371</v>
      </c>
      <c r="E107" s="2178">
        <f>(IF(AND(J1236&lt;&gt;0,'6A'!E117=""),Messages!B49,'6A'!E117))</f>
        <v>0</v>
      </c>
      <c r="F107" s="2179"/>
      <c r="G107" s="2180"/>
      <c r="H107" s="897"/>
      <c r="I107" s="897"/>
      <c r="J107" s="1070">
        <f>'6A'!L117</f>
        <v>0</v>
      </c>
      <c r="K107" s="114"/>
      <c r="L107" s="115"/>
      <c r="M107" s="817"/>
    </row>
    <row r="108" spans="2:13" ht="15.75" thickBot="1" x14ac:dyDescent="0.3">
      <c r="B108" s="759"/>
      <c r="C108" s="862"/>
      <c r="D108" s="601"/>
      <c r="E108" s="897"/>
      <c r="F108" s="601"/>
      <c r="G108" s="896" t="s">
        <v>139</v>
      </c>
      <c r="H108" s="1034"/>
      <c r="I108" s="1034"/>
      <c r="J108" s="1035">
        <f>SUM(J100:J107)</f>
        <v>0</v>
      </c>
      <c r="K108" s="1036">
        <f t="shared" ref="K108:L108" si="0">SUM(K100:K107)</f>
        <v>0</v>
      </c>
      <c r="L108" s="1047">
        <f t="shared" si="0"/>
        <v>0</v>
      </c>
      <c r="M108" s="817"/>
    </row>
    <row r="109" spans="2:13" ht="7.5" customHeight="1" thickBot="1" x14ac:dyDescent="0.3">
      <c r="B109" s="759"/>
      <c r="C109" s="1074"/>
      <c r="D109" s="1075"/>
      <c r="E109" s="1075"/>
      <c r="F109" s="1076"/>
      <c r="G109" s="1076"/>
      <c r="H109" s="1076"/>
      <c r="I109" s="1076"/>
      <c r="J109" s="1038"/>
      <c r="K109" s="1038"/>
      <c r="L109" s="1038"/>
      <c r="M109" s="817"/>
    </row>
    <row r="110" spans="2:13" ht="15.75" thickBot="1" x14ac:dyDescent="0.3">
      <c r="B110" s="759"/>
      <c r="C110" s="1077" t="s">
        <v>979</v>
      </c>
      <c r="D110" s="1078"/>
      <c r="E110" s="1078"/>
      <c r="F110" s="1079"/>
      <c r="G110" s="1079"/>
      <c r="H110" s="1079"/>
      <c r="I110" s="1079"/>
      <c r="J110" s="1080">
        <f>SUM(J14+J33+J49+J55+J64+J75+J81+J97+J108)</f>
        <v>0</v>
      </c>
      <c r="K110" s="1081">
        <f>SUM(K14+K33+K49+K55+K64+K75+K81+K97+K108)</f>
        <v>0</v>
      </c>
      <c r="L110" s="1082">
        <f>SUM(L14+L33+L49+L55+L64+L75+L81+L97+L108)</f>
        <v>0</v>
      </c>
      <c r="M110" s="817"/>
    </row>
    <row r="111" spans="2:13" ht="7.5" customHeight="1" x14ac:dyDescent="0.25">
      <c r="B111" s="759"/>
      <c r="C111" s="1074"/>
      <c r="D111" s="1075"/>
      <c r="E111" s="1075"/>
      <c r="F111" s="1076"/>
      <c r="G111" s="1076"/>
      <c r="H111" s="1076"/>
      <c r="I111" s="1076"/>
      <c r="J111" s="1038"/>
      <c r="K111" s="1038"/>
      <c r="L111" s="1038"/>
      <c r="M111" s="817"/>
    </row>
    <row r="112" spans="2:13" ht="15.75" thickBot="1" x14ac:dyDescent="0.3">
      <c r="B112" s="759"/>
      <c r="C112" s="991" t="s">
        <v>859</v>
      </c>
      <c r="D112" s="1039"/>
      <c r="E112" s="1039"/>
      <c r="F112" s="1040"/>
      <c r="G112" s="1040"/>
      <c r="H112" s="1040"/>
      <c r="I112" s="1060"/>
      <c r="J112" s="947"/>
      <c r="K112" s="1083"/>
      <c r="L112" s="1083"/>
      <c r="M112" s="817"/>
    </row>
    <row r="113" spans="2:13" ht="3.75" customHeight="1" thickBot="1" x14ac:dyDescent="0.3">
      <c r="B113" s="759"/>
      <c r="C113" s="881"/>
      <c r="D113" s="896"/>
      <c r="E113" s="896"/>
      <c r="F113" s="897"/>
      <c r="G113" s="897"/>
      <c r="H113" s="897"/>
      <c r="I113" s="897"/>
      <c r="J113" s="1038"/>
      <c r="K113" s="1038"/>
      <c r="L113" s="1038"/>
      <c r="M113" s="817"/>
    </row>
    <row r="114" spans="2:13" ht="15.75" thickBot="1" x14ac:dyDescent="0.3">
      <c r="B114" s="759"/>
      <c r="C114" s="601"/>
      <c r="D114" s="890" t="s">
        <v>741</v>
      </c>
      <c r="E114" s="897"/>
      <c r="F114" s="899"/>
      <c r="G114" s="899"/>
      <c r="H114" s="899"/>
      <c r="I114" s="1084"/>
      <c r="J114" s="1085">
        <f>'6A'!L106+'6A'!X106</f>
        <v>0</v>
      </c>
      <c r="K114" s="657"/>
      <c r="L114" s="657"/>
      <c r="M114" s="817"/>
    </row>
    <row r="115" spans="2:13" ht="7.5" customHeight="1" thickBot="1" x14ac:dyDescent="0.3">
      <c r="B115" s="759"/>
      <c r="C115" s="862"/>
      <c r="D115" s="897"/>
      <c r="E115" s="897"/>
      <c r="F115" s="601"/>
      <c r="G115" s="896"/>
      <c r="H115" s="1034"/>
      <c r="I115" s="1034"/>
      <c r="J115" s="657"/>
      <c r="K115" s="657"/>
      <c r="L115" s="657"/>
      <c r="M115" s="817"/>
    </row>
    <row r="116" spans="2:13" x14ac:dyDescent="0.25">
      <c r="B116" s="759"/>
      <c r="C116" s="862"/>
      <c r="D116" s="657"/>
      <c r="E116" s="897"/>
      <c r="F116" s="896" t="s">
        <v>983</v>
      </c>
      <c r="G116" s="657"/>
      <c r="H116" s="1034"/>
      <c r="I116" s="657"/>
      <c r="J116" s="1086">
        <f>K128</f>
        <v>0</v>
      </c>
      <c r="K116" s="108"/>
      <c r="L116" s="117"/>
      <c r="M116" s="817"/>
    </row>
    <row r="117" spans="2:13" x14ac:dyDescent="0.25">
      <c r="B117" s="759"/>
      <c r="C117" s="862"/>
      <c r="D117" s="657"/>
      <c r="E117" s="897"/>
      <c r="F117" s="1087" t="s">
        <v>984</v>
      </c>
      <c r="G117" s="1088"/>
      <c r="H117" s="1089"/>
      <c r="I117" s="1090"/>
      <c r="J117" s="1070">
        <f>K129</f>
        <v>0</v>
      </c>
      <c r="K117" s="114"/>
      <c r="L117" s="115"/>
      <c r="M117" s="817"/>
    </row>
    <row r="118" spans="2:13" ht="15.75" customHeight="1" thickBot="1" x14ac:dyDescent="0.3">
      <c r="B118" s="759"/>
      <c r="C118" s="862"/>
      <c r="D118" s="897"/>
      <c r="E118" s="897"/>
      <c r="F118" s="794" t="s">
        <v>980</v>
      </c>
      <c r="G118" s="896"/>
      <c r="H118" s="1034"/>
      <c r="I118" s="1034"/>
      <c r="J118" s="1035">
        <f>K131</f>
        <v>0</v>
      </c>
      <c r="K118" s="1036">
        <f>SUM(K116:K117)</f>
        <v>0</v>
      </c>
      <c r="L118" s="1047">
        <f>SUM(L116:L117)</f>
        <v>0</v>
      </c>
      <c r="M118" s="817"/>
    </row>
    <row r="119" spans="2:13" ht="15.75" thickBot="1" x14ac:dyDescent="0.3">
      <c r="B119" s="759"/>
      <c r="C119" s="1074"/>
      <c r="D119" s="1075"/>
      <c r="E119" s="1075"/>
      <c r="F119" s="1076"/>
      <c r="G119" s="1076"/>
      <c r="H119" s="1076"/>
      <c r="I119" s="1076"/>
      <c r="J119" s="1038"/>
      <c r="K119" s="1038"/>
      <c r="L119" s="1038"/>
      <c r="M119" s="817"/>
    </row>
    <row r="120" spans="2:13" ht="15.75" thickBot="1" x14ac:dyDescent="0.3">
      <c r="B120" s="759"/>
      <c r="C120" s="1091" t="s">
        <v>219</v>
      </c>
      <c r="D120" s="1092"/>
      <c r="E120" s="1092"/>
      <c r="F120" s="1092"/>
      <c r="G120" s="1092"/>
      <c r="H120" s="1092"/>
      <c r="I120" s="1093"/>
      <c r="J120" s="1094">
        <f>SUM(J14+J33+J49+J55+J64+J75+J81+J97+J114+J108)</f>
        <v>0</v>
      </c>
      <c r="K120" s="1095">
        <f>SUM(K14+K33+K49+K55+K64+K75+K81+K97+K108+J118)</f>
        <v>0</v>
      </c>
      <c r="L120" s="1096">
        <f>SUM(L14+L33+L49+L55+L64+L75+L81+L97+L108+L118)</f>
        <v>0</v>
      </c>
      <c r="M120" s="817"/>
    </row>
    <row r="121" spans="2:13" ht="7.5" customHeight="1" x14ac:dyDescent="0.25">
      <c r="B121" s="759"/>
      <c r="C121" s="601"/>
      <c r="D121" s="601"/>
      <c r="E121" s="601"/>
      <c r="F121" s="601"/>
      <c r="G121" s="601"/>
      <c r="H121" s="601"/>
      <c r="I121" s="601"/>
      <c r="J121" s="601"/>
      <c r="K121" s="601"/>
      <c r="L121" s="601"/>
      <c r="M121" s="817"/>
    </row>
    <row r="122" spans="2:13" ht="9" customHeight="1" thickBot="1" x14ac:dyDescent="0.3">
      <c r="B122" s="830"/>
      <c r="C122" s="831"/>
      <c r="D122" s="831"/>
      <c r="E122" s="831"/>
      <c r="F122" s="831"/>
      <c r="G122" s="831"/>
      <c r="H122" s="831"/>
      <c r="I122" s="831"/>
      <c r="J122" s="831"/>
      <c r="K122" s="831"/>
      <c r="L122" s="831"/>
      <c r="M122" s="833"/>
    </row>
    <row r="125" spans="2:13" hidden="1" x14ac:dyDescent="0.25">
      <c r="F125" s="740"/>
      <c r="G125" s="2172" t="s">
        <v>977</v>
      </c>
      <c r="H125" s="2173"/>
      <c r="I125" s="2173"/>
      <c r="J125" s="2173"/>
      <c r="K125" s="1014">
        <f>K110+L110</f>
        <v>0</v>
      </c>
    </row>
    <row r="126" spans="2:13" hidden="1" x14ac:dyDescent="0.25">
      <c r="F126" s="740"/>
      <c r="G126" s="2167" t="s">
        <v>985</v>
      </c>
      <c r="H126" s="2168"/>
      <c r="I126" s="2168"/>
      <c r="J126" s="2168"/>
      <c r="K126" s="623">
        <f>IF(K125&lt;=15000000,K125,15000000)</f>
        <v>0</v>
      </c>
    </row>
    <row r="127" spans="2:13" hidden="1" x14ac:dyDescent="0.25">
      <c r="F127" s="740"/>
      <c r="G127" s="2167" t="s">
        <v>987</v>
      </c>
      <c r="H127" s="2168"/>
      <c r="I127" s="2168"/>
      <c r="J127" s="2168"/>
      <c r="K127" s="623">
        <f>IF(K125&gt;15000000,(K125-15000000),K110)</f>
        <v>0</v>
      </c>
    </row>
    <row r="128" spans="2:13" hidden="1" x14ac:dyDescent="0.25">
      <c r="F128" s="740"/>
      <c r="G128" s="2167" t="s">
        <v>975</v>
      </c>
      <c r="H128" s="2168"/>
      <c r="I128" s="2168"/>
      <c r="J128" s="2168"/>
      <c r="K128" s="623">
        <f>0.25*K126</f>
        <v>0</v>
      </c>
    </row>
    <row r="129" spans="6:11" hidden="1" x14ac:dyDescent="0.25">
      <c r="F129" s="740"/>
      <c r="G129" s="2167" t="s">
        <v>978</v>
      </c>
      <c r="H129" s="2168"/>
      <c r="I129" s="2168"/>
      <c r="J129" s="2168"/>
      <c r="K129" s="1015">
        <f>0.1*K127</f>
        <v>0</v>
      </c>
    </row>
    <row r="130" spans="6:11" hidden="1" x14ac:dyDescent="0.25">
      <c r="F130" s="740"/>
      <c r="G130" s="2167" t="s">
        <v>976</v>
      </c>
      <c r="H130" s="2168"/>
      <c r="I130" s="2168"/>
      <c r="J130" s="2168"/>
      <c r="K130" s="1015">
        <f>K128+K129</f>
        <v>0</v>
      </c>
    </row>
    <row r="131" spans="6:11" ht="15.75" hidden="1" thickBot="1" x14ac:dyDescent="0.3">
      <c r="F131" s="740"/>
      <c r="G131" s="2169" t="s">
        <v>986</v>
      </c>
      <c r="H131" s="2170"/>
      <c r="I131" s="2170"/>
      <c r="J131" s="2170"/>
      <c r="K131" s="1016">
        <f>MIN(K130,J114)</f>
        <v>0</v>
      </c>
    </row>
  </sheetData>
  <sheetProtection algorithmName="SHA-512" hashValue="6+LXktAC78RHAzvdqLaggpX+UeOO9pyhHnwlm4K+yJfrQ94OmVqsOLn2jIrCcIxE+FeC2UuhE1Li1Jzdpqm9eA==" saltValue="xm1KxlMd9c1+cs4P1WXbfQ==" spinCount="100000" sheet="1" formatCells="0" formatColumns="0" formatRows="0"/>
  <mergeCells count="21">
    <mergeCell ref="C3:L3"/>
    <mergeCell ref="K5:L5"/>
    <mergeCell ref="J5:J6"/>
    <mergeCell ref="E96:G96"/>
    <mergeCell ref="E107:G107"/>
    <mergeCell ref="E74:G74"/>
    <mergeCell ref="E13:G13"/>
    <mergeCell ref="E32:G32"/>
    <mergeCell ref="E48:G48"/>
    <mergeCell ref="E80:G80"/>
    <mergeCell ref="E54:G54"/>
    <mergeCell ref="E63:G63"/>
    <mergeCell ref="G130:J130"/>
    <mergeCell ref="G131:J131"/>
    <mergeCell ref="P5:T6"/>
    <mergeCell ref="G125:J125"/>
    <mergeCell ref="G126:J126"/>
    <mergeCell ref="G127:J127"/>
    <mergeCell ref="G128:J128"/>
    <mergeCell ref="G129:J129"/>
    <mergeCell ref="P8:T9"/>
  </mergeCells>
  <conditionalFormatting sqref="P5">
    <cfRule type="containsText" dxfId="52" priority="2" operator="containsText" text="warning">
      <formula>NOT(ISERROR(SEARCH("warning",P5)))</formula>
    </cfRule>
  </conditionalFormatting>
  <conditionalFormatting sqref="P8">
    <cfRule type="containsText" dxfId="51" priority="1" operator="containsText" text="warning">
      <formula>NOT(ISERROR(SEARCH("warning",P8)))</formula>
    </cfRule>
  </conditionalFormatting>
  <pageMargins left="0.7" right="0.7" top="0.75" bottom="0.75" header="0.3" footer="0.3"/>
  <pageSetup scale="84" fitToHeight="2" orientation="portrait" r:id="rId1"/>
  <headerFooter>
    <oddFooter>&amp;LForm 6C
LIHTC Budget (Basis Calculation)&amp;CCFA Forms</oddFooter>
  </headerFooter>
  <rowBreaks count="2" manualBreakCount="2">
    <brk id="50" min="1" max="11" man="1"/>
    <brk id="98" min="1"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B1:O50"/>
  <sheetViews>
    <sheetView showGridLines="0" zoomScaleNormal="100" workbookViewId="0">
      <selection activeCell="E41" sqref="E41"/>
    </sheetView>
  </sheetViews>
  <sheetFormatPr defaultColWidth="9.140625" defaultRowHeight="15" x14ac:dyDescent="0.25"/>
  <cols>
    <col min="1" max="2" width="1.7109375" style="13" customWidth="1"/>
    <col min="3" max="3" width="5.42578125" style="13" customWidth="1"/>
    <col min="4" max="4" width="2.85546875" style="13" customWidth="1"/>
    <col min="5" max="5" width="14.28515625" style="13" customWidth="1"/>
    <col min="6" max="6" width="83" style="13" customWidth="1"/>
    <col min="7" max="7" width="11.42578125" style="13" customWidth="1"/>
    <col min="8" max="8" width="16" style="13" bestFit="1" customWidth="1"/>
    <col min="9" max="9" width="1.7109375" style="13" customWidth="1"/>
    <col min="10" max="10" width="14.5703125" style="13" bestFit="1" customWidth="1"/>
    <col min="11" max="16384" width="9.140625" style="13"/>
  </cols>
  <sheetData>
    <row r="1" spans="2:9" s="539" customFormat="1" ht="9" thickBot="1" x14ac:dyDescent="0.2"/>
    <row r="2" spans="2:9" ht="9" customHeight="1" x14ac:dyDescent="0.25">
      <c r="B2" s="1097"/>
      <c r="C2" s="1098"/>
      <c r="D2" s="1098"/>
      <c r="E2" s="1098"/>
      <c r="F2" s="1099"/>
      <c r="G2" s="1099"/>
      <c r="H2" s="1099"/>
      <c r="I2" s="1100"/>
    </row>
    <row r="3" spans="2:9" ht="18.75" x14ac:dyDescent="0.3">
      <c r="B3" s="1101"/>
      <c r="C3" s="2181" t="s">
        <v>635</v>
      </c>
      <c r="D3" s="2181"/>
      <c r="E3" s="2181"/>
      <c r="F3" s="2181"/>
      <c r="G3" s="2181"/>
      <c r="H3" s="2181"/>
      <c r="I3" s="1102"/>
    </row>
    <row r="4" spans="2:9" ht="7.5" customHeight="1" thickBot="1" x14ac:dyDescent="0.3">
      <c r="B4" s="1101"/>
      <c r="C4" s="1103"/>
      <c r="D4" s="1103"/>
      <c r="E4" s="1103"/>
      <c r="F4" s="1104"/>
      <c r="G4" s="1105"/>
      <c r="H4" s="1106"/>
      <c r="I4" s="1107"/>
    </row>
    <row r="5" spans="2:9" ht="19.5" thickBot="1" x14ac:dyDescent="0.35">
      <c r="B5" s="1101"/>
      <c r="C5" s="1103"/>
      <c r="D5" s="1103"/>
      <c r="E5" s="1103"/>
      <c r="F5" s="1108" t="s">
        <v>832</v>
      </c>
      <c r="G5" s="482" t="s">
        <v>818</v>
      </c>
      <c r="H5" s="1109"/>
      <c r="I5" s="1107"/>
    </row>
    <row r="6" spans="2:9" x14ac:dyDescent="0.25">
      <c r="B6" s="1101"/>
      <c r="C6" s="1104" t="s">
        <v>220</v>
      </c>
      <c r="D6" s="657"/>
      <c r="E6" s="657"/>
      <c r="F6" s="657"/>
      <c r="G6" s="1105"/>
      <c r="H6" s="1106"/>
      <c r="I6" s="1107"/>
    </row>
    <row r="7" spans="2:9" ht="30" customHeight="1" x14ac:dyDescent="0.25">
      <c r="B7" s="1101"/>
      <c r="C7" s="1103"/>
      <c r="D7" s="2186" t="s">
        <v>221</v>
      </c>
      <c r="E7" s="2186"/>
      <c r="F7" s="2187"/>
      <c r="G7" s="369" t="s">
        <v>464</v>
      </c>
      <c r="H7" s="657"/>
      <c r="I7" s="1107"/>
    </row>
    <row r="8" spans="2:9" ht="15.75" thickBot="1" x14ac:dyDescent="0.3">
      <c r="B8" s="1101"/>
      <c r="C8" s="1103"/>
      <c r="D8" s="1103"/>
      <c r="E8" s="1103"/>
      <c r="F8" s="1104"/>
      <c r="G8" s="1105"/>
      <c r="H8" s="1105"/>
      <c r="I8" s="1107"/>
    </row>
    <row r="9" spans="2:9" ht="24.75" thickBot="1" x14ac:dyDescent="0.3">
      <c r="B9" s="1101"/>
      <c r="C9" s="1103"/>
      <c r="D9" s="1103"/>
      <c r="E9" s="1103"/>
      <c r="F9" s="1104"/>
      <c r="G9" s="1110" t="s">
        <v>18</v>
      </c>
      <c r="H9" s="1111" t="s">
        <v>215</v>
      </c>
      <c r="I9" s="1107"/>
    </row>
    <row r="10" spans="2:9" ht="15.75" thickBot="1" x14ac:dyDescent="0.3">
      <c r="B10" s="1101"/>
      <c r="C10" s="1112" t="s">
        <v>222</v>
      </c>
      <c r="D10" s="727"/>
      <c r="E10" s="1112"/>
      <c r="F10" s="1113"/>
      <c r="G10" s="1114"/>
      <c r="H10" s="1114"/>
      <c r="I10" s="1107"/>
    </row>
    <row r="11" spans="2:9" x14ac:dyDescent="0.25">
      <c r="B11" s="1101"/>
      <c r="C11" s="1115" t="s">
        <v>223</v>
      </c>
      <c r="D11" s="657"/>
      <c r="E11" s="657"/>
      <c r="F11" s="657"/>
      <c r="G11" s="1116">
        <f>'6C'!K120</f>
        <v>0</v>
      </c>
      <c r="H11" s="1117">
        <f>'6C'!L120</f>
        <v>0</v>
      </c>
      <c r="I11" s="1107"/>
    </row>
    <row r="12" spans="2:9" x14ac:dyDescent="0.25">
      <c r="B12" s="1101"/>
      <c r="C12" s="1118" t="s">
        <v>224</v>
      </c>
      <c r="D12" s="1119"/>
      <c r="E12" s="1119"/>
      <c r="F12" s="1120"/>
      <c r="G12" s="118"/>
      <c r="H12" s="1121"/>
      <c r="I12" s="1107"/>
    </row>
    <row r="13" spans="2:9" x14ac:dyDescent="0.25">
      <c r="B13" s="1101"/>
      <c r="C13" s="1118" t="s">
        <v>225</v>
      </c>
      <c r="D13" s="1119"/>
      <c r="E13" s="1119"/>
      <c r="F13" s="1120"/>
      <c r="G13" s="118"/>
      <c r="H13" s="119"/>
      <c r="I13" s="1107"/>
    </row>
    <row r="14" spans="2:9" x14ac:dyDescent="0.25">
      <c r="B14" s="1101"/>
      <c r="C14" s="1122" t="s">
        <v>226</v>
      </c>
      <c r="D14" s="1123"/>
      <c r="E14" s="1119"/>
      <c r="F14" s="1124"/>
      <c r="G14" s="118"/>
      <c r="H14" s="421"/>
      <c r="I14" s="1107"/>
    </row>
    <row r="15" spans="2:9" x14ac:dyDescent="0.25">
      <c r="B15" s="1101"/>
      <c r="C15" s="1122" t="s">
        <v>227</v>
      </c>
      <c r="D15" s="1123"/>
      <c r="E15" s="1119"/>
      <c r="F15" s="1124"/>
      <c r="G15" s="118"/>
      <c r="H15" s="119"/>
      <c r="I15" s="1107"/>
    </row>
    <row r="16" spans="2:9" x14ac:dyDescent="0.25">
      <c r="B16" s="1101"/>
      <c r="C16" s="1125" t="s">
        <v>765</v>
      </c>
      <c r="D16" s="1090"/>
      <c r="E16" s="1126"/>
      <c r="F16" s="1090"/>
      <c r="G16" s="120"/>
      <c r="H16" s="121"/>
      <c r="I16" s="1107"/>
    </row>
    <row r="17" spans="2:9" ht="15.75" thickBot="1" x14ac:dyDescent="0.3">
      <c r="B17" s="1101"/>
      <c r="C17" s="1115" t="s">
        <v>228</v>
      </c>
      <c r="D17" s="657"/>
      <c r="E17" s="657"/>
      <c r="F17" s="657"/>
      <c r="G17" s="1127">
        <f>G11-(SUM(G12:G16))</f>
        <v>0</v>
      </c>
      <c r="H17" s="1128">
        <f>H11-(SUM(H13:H16))</f>
        <v>0</v>
      </c>
      <c r="I17" s="1107"/>
    </row>
    <row r="18" spans="2:9" ht="15.75" thickBot="1" x14ac:dyDescent="0.3">
      <c r="B18" s="1101"/>
      <c r="C18" s="1105"/>
      <c r="D18" s="657"/>
      <c r="E18" s="657"/>
      <c r="F18" s="657"/>
      <c r="G18" s="1106"/>
      <c r="H18" s="1105"/>
      <c r="I18" s="1107"/>
    </row>
    <row r="19" spans="2:9" x14ac:dyDescent="0.25">
      <c r="B19" s="1101"/>
      <c r="C19" s="1129" t="s">
        <v>228</v>
      </c>
      <c r="D19" s="1130"/>
      <c r="E19" s="1130"/>
      <c r="F19" s="1131"/>
      <c r="G19" s="1132">
        <f>G17</f>
        <v>0</v>
      </c>
      <c r="H19" s="1133">
        <f>H17</f>
        <v>0</v>
      </c>
      <c r="I19" s="1107"/>
    </row>
    <row r="20" spans="2:9" x14ac:dyDescent="0.25">
      <c r="B20" s="1101"/>
      <c r="C20" s="1118" t="s">
        <v>229</v>
      </c>
      <c r="D20" s="1119"/>
      <c r="E20" s="1119"/>
      <c r="F20" s="1120"/>
      <c r="G20" s="1134" t="str">
        <f>IF(G17&lt;&gt;0,"100%","")</f>
        <v/>
      </c>
      <c r="H20" s="1135" t="str">
        <f>IF(G7="Yes",130%,(IF(G7="No",100%,"")))</f>
        <v/>
      </c>
      <c r="I20" s="1107"/>
    </row>
    <row r="21" spans="2:9" x14ac:dyDescent="0.25">
      <c r="B21" s="1101"/>
      <c r="C21" s="1125" t="s">
        <v>230</v>
      </c>
      <c r="D21" s="1090"/>
      <c r="E21" s="1126"/>
      <c r="F21" s="1090"/>
      <c r="G21" s="252"/>
      <c r="H21" s="251"/>
      <c r="I21" s="1107"/>
    </row>
    <row r="22" spans="2:9" ht="15.75" thickBot="1" x14ac:dyDescent="0.3">
      <c r="B22" s="1101"/>
      <c r="C22" s="1115" t="s">
        <v>231</v>
      </c>
      <c r="D22" s="657"/>
      <c r="E22" s="657"/>
      <c r="F22" s="657"/>
      <c r="G22" s="1136">
        <f>IFERROR(((G19*G20)*G21),0)</f>
        <v>0</v>
      </c>
      <c r="H22" s="1137">
        <f>IFERROR(((H19*H20)*H21),0)</f>
        <v>0</v>
      </c>
      <c r="I22" s="1107"/>
    </row>
    <row r="23" spans="2:9" ht="15.75" thickBot="1" x14ac:dyDescent="0.3">
      <c r="B23" s="1101"/>
      <c r="C23" s="1105"/>
      <c r="D23" s="657"/>
      <c r="E23" s="657"/>
      <c r="F23" s="657"/>
      <c r="G23" s="1105"/>
      <c r="H23" s="1105"/>
      <c r="I23" s="1107"/>
    </row>
    <row r="24" spans="2:9" x14ac:dyDescent="0.25">
      <c r="B24" s="1101"/>
      <c r="C24" s="1115" t="s">
        <v>231</v>
      </c>
      <c r="D24" s="657"/>
      <c r="E24" s="657"/>
      <c r="F24" s="657"/>
      <c r="G24" s="1132">
        <f>G22</f>
        <v>0</v>
      </c>
      <c r="H24" s="1133">
        <f>H22</f>
        <v>0</v>
      </c>
      <c r="I24" s="1107"/>
    </row>
    <row r="25" spans="2:9" x14ac:dyDescent="0.25">
      <c r="B25" s="1101"/>
      <c r="C25" s="1125" t="s">
        <v>232</v>
      </c>
      <c r="D25" s="1088"/>
      <c r="E25" s="1088"/>
      <c r="F25" s="1090"/>
      <c r="G25" s="277"/>
      <c r="H25" s="332"/>
      <c r="I25" s="1107"/>
    </row>
    <row r="26" spans="2:9" ht="15.75" thickBot="1" x14ac:dyDescent="0.3">
      <c r="B26" s="1101"/>
      <c r="C26" s="1115" t="s">
        <v>233</v>
      </c>
      <c r="D26" s="657"/>
      <c r="E26" s="657"/>
      <c r="F26" s="657"/>
      <c r="G26" s="1138">
        <f>G24*G25</f>
        <v>0</v>
      </c>
      <c r="H26" s="1139">
        <f>H24*H25</f>
        <v>0</v>
      </c>
      <c r="I26" s="1107"/>
    </row>
    <row r="27" spans="2:9" ht="15" customHeight="1" thickBot="1" x14ac:dyDescent="0.3">
      <c r="B27" s="1101"/>
      <c r="C27" s="1105"/>
      <c r="D27" s="657"/>
      <c r="E27" s="657"/>
      <c r="F27" s="657"/>
      <c r="G27" s="1105"/>
      <c r="H27" s="1105"/>
      <c r="I27" s="1107"/>
    </row>
    <row r="28" spans="2:9" ht="15.75" thickBot="1" x14ac:dyDescent="0.3">
      <c r="B28" s="1101"/>
      <c r="C28" s="1115" t="s">
        <v>441</v>
      </c>
      <c r="D28" s="657"/>
      <c r="E28" s="657"/>
      <c r="F28" s="657"/>
      <c r="G28" s="1105"/>
      <c r="H28" s="1140">
        <f>G26+H26</f>
        <v>0</v>
      </c>
      <c r="I28" s="1107"/>
    </row>
    <row r="29" spans="2:9" x14ac:dyDescent="0.25">
      <c r="B29" s="1101"/>
      <c r="C29" s="1104"/>
      <c r="D29" s="1104"/>
      <c r="E29" s="1105"/>
      <c r="F29" s="657"/>
      <c r="G29" s="1105"/>
      <c r="H29" s="1105"/>
      <c r="I29" s="1107"/>
    </row>
    <row r="30" spans="2:9" ht="15.75" thickBot="1" x14ac:dyDescent="0.3">
      <c r="B30" s="1101"/>
      <c r="C30" s="1141" t="s">
        <v>234</v>
      </c>
      <c r="D30" s="1141"/>
      <c r="E30" s="1142"/>
      <c r="F30" s="727"/>
      <c r="G30" s="1142"/>
      <c r="H30" s="1143"/>
      <c r="I30" s="1107"/>
    </row>
    <row r="31" spans="2:9" x14ac:dyDescent="0.25">
      <c r="B31" s="1101"/>
      <c r="C31" s="1144" t="s">
        <v>937</v>
      </c>
      <c r="D31" s="1145"/>
      <c r="E31" s="1145"/>
      <c r="F31" s="1145"/>
      <c r="G31" s="1146"/>
      <c r="H31" s="1147">
        <f>'6A'!L120</f>
        <v>0</v>
      </c>
      <c r="I31" s="1148"/>
    </row>
    <row r="32" spans="2:9" x14ac:dyDescent="0.25">
      <c r="B32" s="1101"/>
      <c r="C32" s="1118" t="s">
        <v>970</v>
      </c>
      <c r="D32" s="1119"/>
      <c r="E32" s="1119"/>
      <c r="F32" s="1119"/>
      <c r="G32" s="1149"/>
      <c r="H32" s="1150">
        <f>'6A'!X107</f>
        <v>0</v>
      </c>
      <c r="I32" s="1148"/>
    </row>
    <row r="33" spans="2:15" x14ac:dyDescent="0.25">
      <c r="B33" s="1101"/>
      <c r="C33" s="1118" t="s">
        <v>973</v>
      </c>
      <c r="D33" s="1119"/>
      <c r="E33" s="1119"/>
      <c r="F33" s="1119"/>
      <c r="G33" s="1149"/>
      <c r="H33" s="1151">
        <f>-((SUM('7A'!E32:F41))-(SUMIF('7A'!D32:D42,"Tax*",'7A'!E32:E42)))</f>
        <v>0</v>
      </c>
      <c r="I33" s="1107"/>
    </row>
    <row r="34" spans="2:15" x14ac:dyDescent="0.25">
      <c r="B34" s="1101"/>
      <c r="C34" s="1118" t="s">
        <v>974</v>
      </c>
      <c r="D34" s="1119"/>
      <c r="E34" s="1119"/>
      <c r="F34" s="1119"/>
      <c r="G34" s="1149"/>
      <c r="H34" s="1150">
        <f>-'7A'!F68</f>
        <v>0</v>
      </c>
      <c r="I34" s="1107"/>
    </row>
    <row r="35" spans="2:15" ht="15.75" thickBot="1" x14ac:dyDescent="0.3">
      <c r="B35" s="1101"/>
      <c r="C35" s="1115" t="s">
        <v>235</v>
      </c>
      <c r="D35" s="657"/>
      <c r="E35" s="657"/>
      <c r="F35" s="657"/>
      <c r="G35" s="1115"/>
      <c r="H35" s="1152">
        <f>SUM(H31:H34)</f>
        <v>0</v>
      </c>
      <c r="I35" s="1107"/>
    </row>
    <row r="36" spans="2:15" ht="15.75" thickBot="1" x14ac:dyDescent="0.3">
      <c r="B36" s="1101"/>
      <c r="C36" s="1105"/>
      <c r="D36" s="657"/>
      <c r="E36" s="657"/>
      <c r="F36" s="657"/>
      <c r="G36" s="1105"/>
      <c r="H36" s="1106"/>
      <c r="I36" s="1107"/>
    </row>
    <row r="37" spans="2:15" x14ac:dyDescent="0.25">
      <c r="B37" s="1101"/>
      <c r="C37" s="1115" t="s">
        <v>235</v>
      </c>
      <c r="D37" s="657"/>
      <c r="E37" s="657"/>
      <c r="F37" s="657"/>
      <c r="G37" s="1105"/>
      <c r="H37" s="1153">
        <f>H35</f>
        <v>0</v>
      </c>
      <c r="I37" s="1107"/>
    </row>
    <row r="38" spans="2:15" ht="15.75" thickBot="1" x14ac:dyDescent="0.3">
      <c r="B38" s="1101"/>
      <c r="C38" s="1115" t="s">
        <v>609</v>
      </c>
      <c r="D38" s="657"/>
      <c r="E38" s="657"/>
      <c r="F38" s="657"/>
      <c r="G38" s="1105"/>
      <c r="H38" s="372"/>
      <c r="I38" s="1107"/>
    </row>
    <row r="39" spans="2:15" ht="15.75" thickBot="1" x14ac:dyDescent="0.3">
      <c r="B39" s="1101"/>
      <c r="C39" s="1125" t="s">
        <v>236</v>
      </c>
      <c r="D39" s="1088"/>
      <c r="E39" s="1088"/>
      <c r="F39" s="1088"/>
      <c r="G39" s="1154"/>
      <c r="H39" s="1155">
        <v>10</v>
      </c>
      <c r="I39" s="1107"/>
    </row>
    <row r="40" spans="2:15" ht="15.75" thickBot="1" x14ac:dyDescent="0.3">
      <c r="B40" s="1101"/>
      <c r="C40" s="1115" t="s">
        <v>237</v>
      </c>
      <c r="D40" s="657"/>
      <c r="E40" s="657"/>
      <c r="F40" s="657"/>
      <c r="G40" s="1105"/>
      <c r="H40" s="1156">
        <f>IFERROR(((H37/H38)/10),0)</f>
        <v>0</v>
      </c>
      <c r="I40" s="1107"/>
    </row>
    <row r="41" spans="2:15" x14ac:dyDescent="0.25">
      <c r="B41" s="1101"/>
      <c r="C41" s="1104"/>
      <c r="D41" s="1104"/>
      <c r="E41" s="1105"/>
      <c r="F41" s="657"/>
      <c r="G41" s="1105"/>
      <c r="H41" s="1106"/>
      <c r="I41" s="1107"/>
    </row>
    <row r="42" spans="2:15" ht="15.75" thickBot="1" x14ac:dyDescent="0.3">
      <c r="B42" s="1101"/>
      <c r="C42" s="1141" t="s">
        <v>766</v>
      </c>
      <c r="D42" s="1141"/>
      <c r="E42" s="1142"/>
      <c r="F42" s="727"/>
      <c r="G42" s="1113"/>
      <c r="H42" s="1105"/>
      <c r="I42" s="1157"/>
    </row>
    <row r="43" spans="2:15" x14ac:dyDescent="0.25">
      <c r="B43" s="1101"/>
      <c r="C43" s="1115" t="s">
        <v>632</v>
      </c>
      <c r="D43" s="657"/>
      <c r="E43" s="657"/>
      <c r="F43" s="657"/>
      <c r="G43" s="1105"/>
      <c r="H43" s="1158">
        <f>'2A'!M44</f>
        <v>0</v>
      </c>
      <c r="I43" s="1157"/>
    </row>
    <row r="44" spans="2:15" x14ac:dyDescent="0.25">
      <c r="B44" s="1101"/>
      <c r="C44" s="2188" t="s">
        <v>753</v>
      </c>
      <c r="D44" s="2188"/>
      <c r="E44" s="2188"/>
      <c r="F44" s="2188"/>
      <c r="G44" s="2188"/>
      <c r="H44" s="378"/>
      <c r="I44" s="1157"/>
    </row>
    <row r="45" spans="2:15" ht="15.75" thickBot="1" x14ac:dyDescent="0.3">
      <c r="B45" s="1101"/>
      <c r="C45" s="1115" t="s">
        <v>238</v>
      </c>
      <c r="D45" s="657"/>
      <c r="E45" s="657"/>
      <c r="F45" s="657"/>
      <c r="G45" s="1105"/>
      <c r="H45" s="1156">
        <f>H43*H44</f>
        <v>0</v>
      </c>
      <c r="I45" s="1157"/>
    </row>
    <row r="46" spans="2:15" ht="15.75" thickBot="1" x14ac:dyDescent="0.3">
      <c r="B46" s="1101"/>
      <c r="C46" s="1103"/>
      <c r="D46" s="1103"/>
      <c r="E46" s="1103"/>
      <c r="F46" s="1104"/>
      <c r="G46" s="1105"/>
      <c r="H46" s="1105"/>
      <c r="I46" s="1148"/>
    </row>
    <row r="47" spans="2:15" s="227" customFormat="1" ht="20.25" thickTop="1" thickBot="1" x14ac:dyDescent="0.35">
      <c r="B47" s="1159"/>
      <c r="C47" s="1160"/>
      <c r="D47" s="1160"/>
      <c r="E47" s="1160"/>
      <c r="F47" s="2182" t="s">
        <v>239</v>
      </c>
      <c r="G47" s="2183"/>
      <c r="H47" s="1161" t="str">
        <f>IF(G5=9%,(MIN(H28,H40,H45)),(IF(G5=4%,(MIN(H28,H40)),"n/a")))</f>
        <v>n/a</v>
      </c>
      <c r="I47" s="1162"/>
      <c r="O47" s="454"/>
    </row>
    <row r="48" spans="2:15" ht="7.5" customHeight="1" thickBot="1" x14ac:dyDescent="0.3">
      <c r="B48" s="1163"/>
      <c r="C48" s="657"/>
      <c r="D48" s="657"/>
      <c r="E48" s="657"/>
      <c r="F48" s="657"/>
      <c r="G48" s="657"/>
      <c r="H48" s="657"/>
      <c r="I48" s="1164"/>
    </row>
    <row r="49" spans="2:15" ht="15.75" thickBot="1" x14ac:dyDescent="0.3">
      <c r="B49" s="1163"/>
      <c r="C49" s="657"/>
      <c r="D49" s="657"/>
      <c r="E49" s="657"/>
      <c r="F49" s="2184" t="str">
        <f ca="1">IF((SUMIF('7A'!D32:D42,"Tax Credits*",'7A'!E32:E41))&lt;H49,Messages!B55,Messages!B56)</f>
        <v>Expected LIHTC Equity</v>
      </c>
      <c r="G49" s="2185"/>
      <c r="H49" s="1165">
        <f>IFERROR((ROUND((H47*H38*10),0)),0)</f>
        <v>0</v>
      </c>
      <c r="I49" s="1164"/>
      <c r="J49" s="333"/>
      <c r="O49" s="455"/>
    </row>
    <row r="50" spans="2:15" ht="15.75" thickBot="1" x14ac:dyDescent="0.3">
      <c r="B50" s="1166"/>
      <c r="C50" s="1167"/>
      <c r="D50" s="1167"/>
      <c r="E50" s="1167"/>
      <c r="F50" s="1168"/>
      <c r="G50" s="1168"/>
      <c r="H50" s="1168"/>
      <c r="I50" s="1169"/>
    </row>
  </sheetData>
  <sheetProtection algorithmName="SHA-512" hashValue="y6vkgmibg+KKbFs/yzq7fK9X+BloT87KCLQtn7w8NST75ubMtwxyZCbOiYjPs5Hppd4XSgyuXU+4ZlA3t7SH5A==" saltValue="/U71Mkt5gyZgcAZctzgU6A==" spinCount="100000" sheet="1" formatCells="0" formatColumns="0" formatRows="0"/>
  <mergeCells count="5">
    <mergeCell ref="C3:H3"/>
    <mergeCell ref="F47:G47"/>
    <mergeCell ref="F49:G49"/>
    <mergeCell ref="D7:F7"/>
    <mergeCell ref="C44:G44"/>
  </mergeCells>
  <conditionalFormatting sqref="F49:G49">
    <cfRule type="containsText" dxfId="50" priority="1" operator="containsText" text="ENTER">
      <formula>NOT(ISERROR(SEARCH("ENTER",F49)))</formula>
    </cfRule>
  </conditionalFormatting>
  <dataValidations count="3">
    <dataValidation type="list" allowBlank="1" showInputMessage="1" showErrorMessage="1" promptTitle="Basis Boost" prompt="Select &quot;Yes&quot; or &quot;No&quot; for form to calculate correctly" sqref="G7" xr:uid="{00000000-0002-0000-1500-000000000000}">
      <formula1>"Select…,Yes,No"</formula1>
    </dataValidation>
    <dataValidation type="list" allowBlank="1" showInputMessage="1" showErrorMessage="1" sqref="J17" xr:uid="{00000000-0002-0000-1500-000002000000}">
      <formula1>"4%,9%,n/a"</formula1>
    </dataValidation>
    <dataValidation type="list" allowBlank="1" showInputMessage="1" showErrorMessage="1" sqref="G5" xr:uid="{00000000-0002-0000-1500-000003000000}">
      <formula1>"select…,n/a,4%,9%"</formula1>
    </dataValidation>
  </dataValidations>
  <hyperlinks>
    <hyperlink ref="C44:G44" r:id="rId1" display="Maximum Annual Credit Per Low-Income Unit Limit (use latest Exhibit J values from LIHTC website)" xr:uid="{00000000-0004-0000-1500-000000000000}"/>
  </hyperlinks>
  <pageMargins left="0.7" right="0.4" top="0.7" bottom="0.7" header="0.3" footer="0.3"/>
  <pageSetup scale="82" orientation="portrait" r:id="rId2"/>
  <headerFooter>
    <oddFooter>&amp;LForm 6D
LIHTC Calculation&amp;CCFA Forms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B1:R63"/>
  <sheetViews>
    <sheetView showGridLines="0" zoomScaleNormal="100" workbookViewId="0">
      <selection activeCell="O33" sqref="O33"/>
    </sheetView>
  </sheetViews>
  <sheetFormatPr defaultColWidth="9.140625" defaultRowHeight="15" x14ac:dyDescent="0.25"/>
  <cols>
    <col min="1" max="2" width="1.7109375" style="13" customWidth="1"/>
    <col min="3" max="3" width="2.85546875" style="13" customWidth="1"/>
    <col min="4" max="4" width="14.28515625" style="13" customWidth="1"/>
    <col min="5" max="5" width="9.140625" style="13"/>
    <col min="6" max="6" width="4.28515625" style="13" customWidth="1"/>
    <col min="7" max="7" width="11.42578125" style="13" customWidth="1"/>
    <col min="8" max="8" width="13.7109375" style="13" bestFit="1" customWidth="1"/>
    <col min="9" max="9" width="31.42578125" style="13" customWidth="1"/>
    <col min="10" max="10" width="4.42578125" style="13" customWidth="1"/>
    <col min="11" max="12" width="2.7109375" style="13" customWidth="1"/>
    <col min="13" max="17" width="9.140625" style="13"/>
    <col min="18" max="18" width="2.7109375" style="13" customWidth="1"/>
    <col min="19" max="19" width="5.85546875" style="13" customWidth="1"/>
    <col min="20" max="16384" width="9.140625" style="13"/>
  </cols>
  <sheetData>
    <row r="1" spans="2:18" s="539" customFormat="1" ht="9" thickBot="1" x14ac:dyDescent="0.2"/>
    <row r="2" spans="2:18" s="539" customFormat="1" ht="9" thickBot="1" x14ac:dyDescent="0.2">
      <c r="B2" s="1179"/>
      <c r="C2" s="1180"/>
      <c r="D2" s="1180"/>
      <c r="E2" s="1180"/>
      <c r="F2" s="1180"/>
      <c r="G2" s="1180"/>
      <c r="H2" s="1180"/>
      <c r="I2" s="1180"/>
      <c r="J2" s="1181"/>
    </row>
    <row r="3" spans="2:18" ht="18.75" x14ac:dyDescent="0.3">
      <c r="B3" s="1182"/>
      <c r="C3" s="1975" t="s">
        <v>686</v>
      </c>
      <c r="D3" s="1975"/>
      <c r="E3" s="1975"/>
      <c r="F3" s="1975"/>
      <c r="G3" s="1975"/>
      <c r="H3" s="1975"/>
      <c r="I3" s="1975"/>
      <c r="J3" s="1183"/>
      <c r="L3" s="645"/>
      <c r="M3" s="646" t="s">
        <v>930</v>
      </c>
      <c r="N3" s="647"/>
      <c r="O3" s="647"/>
      <c r="P3" s="647"/>
      <c r="Q3" s="647"/>
      <c r="R3" s="648"/>
    </row>
    <row r="4" spans="2:18" ht="7.5" customHeight="1" thickBot="1" x14ac:dyDescent="0.3">
      <c r="B4" s="1182"/>
      <c r="C4" s="649"/>
      <c r="D4" s="649"/>
      <c r="E4" s="649"/>
      <c r="F4" s="649"/>
      <c r="G4" s="649"/>
      <c r="H4" s="649"/>
      <c r="I4" s="649"/>
      <c r="J4" s="1183"/>
      <c r="L4" s="650"/>
      <c r="M4"/>
      <c r="N4"/>
      <c r="O4"/>
      <c r="P4"/>
      <c r="Q4"/>
      <c r="R4" s="651"/>
    </row>
    <row r="5" spans="2:18" ht="15.75" customHeight="1" thickBot="1" x14ac:dyDescent="0.3">
      <c r="B5" s="1182"/>
      <c r="C5" s="1184" t="s">
        <v>240</v>
      </c>
      <c r="D5" s="1185"/>
      <c r="E5" s="1185"/>
      <c r="F5" s="1186" t="s">
        <v>241</v>
      </c>
      <c r="G5" s="1187" t="s">
        <v>242</v>
      </c>
      <c r="H5" s="1187" t="s">
        <v>71</v>
      </c>
      <c r="I5" s="1188" t="s">
        <v>243</v>
      </c>
      <c r="J5" s="644"/>
      <c r="L5" s="650"/>
      <c r="M5" s="2191" t="str">
        <f>IF(G63&lt;&gt;0,(IF((H63&lt;=10)=TRUE,"",Messages!B43)),"")</f>
        <v/>
      </c>
      <c r="N5" s="2191"/>
      <c r="O5" s="2191"/>
      <c r="P5" s="2191"/>
      <c r="Q5" s="2191"/>
      <c r="R5" s="651"/>
    </row>
    <row r="6" spans="2:18" ht="15.75" thickBot="1" x14ac:dyDescent="0.3">
      <c r="B6" s="1182"/>
      <c r="C6" s="1189" t="s">
        <v>244</v>
      </c>
      <c r="D6" s="1189"/>
      <c r="E6" s="1189"/>
      <c r="F6" s="601"/>
      <c r="G6" s="601"/>
      <c r="H6" s="649"/>
      <c r="I6" s="649"/>
      <c r="J6" s="1183"/>
      <c r="L6" s="650"/>
      <c r="M6" s="2191"/>
      <c r="N6" s="2191"/>
      <c r="O6" s="2191"/>
      <c r="P6" s="2191"/>
      <c r="Q6" s="2191"/>
      <c r="R6" s="651"/>
    </row>
    <row r="7" spans="2:18" ht="15.75" customHeight="1" thickBot="1" x14ac:dyDescent="0.3">
      <c r="B7" s="1182"/>
      <c r="C7" s="862"/>
      <c r="D7" s="890" t="s">
        <v>245</v>
      </c>
      <c r="E7" s="862"/>
      <c r="F7" s="23"/>
      <c r="G7" s="257"/>
      <c r="H7" s="1190">
        <f>F7*G7</f>
        <v>0</v>
      </c>
      <c r="I7" s="20"/>
      <c r="J7" s="1183"/>
      <c r="L7" s="650"/>
      <c r="M7" s="1171"/>
      <c r="N7" s="1171"/>
      <c r="O7" s="1171"/>
      <c r="P7" s="1171"/>
      <c r="Q7" s="1171"/>
      <c r="R7" s="651"/>
    </row>
    <row r="8" spans="2:18" ht="15.75" thickBot="1" x14ac:dyDescent="0.3">
      <c r="B8" s="1182"/>
      <c r="C8" s="862"/>
      <c r="D8" s="862"/>
      <c r="E8" s="862"/>
      <c r="F8" s="1191"/>
      <c r="G8" s="1192"/>
      <c r="H8" s="1193">
        <f>H7</f>
        <v>0</v>
      </c>
      <c r="I8" s="21"/>
      <c r="J8" s="1183"/>
      <c r="L8" s="650"/>
      <c r="M8" s="2190" t="str">
        <f>IF(M5=Messages!B43,Messages!B60,"")</f>
        <v/>
      </c>
      <c r="N8" s="2190"/>
      <c r="O8" s="2190"/>
      <c r="P8" s="2190"/>
      <c r="Q8" s="2190"/>
      <c r="R8" s="651"/>
    </row>
    <row r="9" spans="2:18" ht="3.75" customHeight="1" x14ac:dyDescent="0.25">
      <c r="B9" s="1182"/>
      <c r="C9" s="862"/>
      <c r="D9" s="862"/>
      <c r="E9" s="862"/>
      <c r="F9" s="601"/>
      <c r="G9" s="601"/>
      <c r="H9" s="946"/>
      <c r="I9" s="649"/>
      <c r="J9" s="1183"/>
      <c r="L9" s="650"/>
      <c r="M9" s="2190"/>
      <c r="N9" s="2190"/>
      <c r="O9" s="2190"/>
      <c r="P9" s="2190"/>
      <c r="Q9" s="2190"/>
      <c r="R9" s="651"/>
    </row>
    <row r="10" spans="2:18" ht="15.75" thickBot="1" x14ac:dyDescent="0.3">
      <c r="B10" s="1182"/>
      <c r="C10" s="1189" t="s">
        <v>246</v>
      </c>
      <c r="D10" s="1189"/>
      <c r="E10" s="1189"/>
      <c r="F10" s="601"/>
      <c r="G10" s="601"/>
      <c r="H10" s="946"/>
      <c r="I10" s="649"/>
      <c r="J10" s="1183"/>
      <c r="L10" s="650"/>
      <c r="M10" s="2190"/>
      <c r="N10" s="2190"/>
      <c r="O10" s="2190"/>
      <c r="P10" s="2190"/>
      <c r="Q10" s="2190"/>
      <c r="R10" s="651"/>
    </row>
    <row r="11" spans="2:18" x14ac:dyDescent="0.25">
      <c r="B11" s="1182"/>
      <c r="C11" s="862"/>
      <c r="D11" s="890" t="s">
        <v>247</v>
      </c>
      <c r="E11" s="862"/>
      <c r="F11" s="122"/>
      <c r="G11" s="258"/>
      <c r="H11" s="1194">
        <f t="shared" ref="H11:H18" si="0">F11*G11</f>
        <v>0</v>
      </c>
      <c r="I11" s="123"/>
      <c r="J11" s="1183"/>
      <c r="L11" s="650"/>
      <c r="M11" s="2190"/>
      <c r="N11" s="2190"/>
      <c r="O11" s="2190"/>
      <c r="P11" s="2190"/>
      <c r="Q11" s="2190"/>
      <c r="R11" s="651"/>
    </row>
    <row r="12" spans="2:18" ht="15.75" thickBot="1" x14ac:dyDescent="0.3">
      <c r="B12" s="1182"/>
      <c r="C12" s="862"/>
      <c r="D12" s="890" t="s">
        <v>248</v>
      </c>
      <c r="E12" s="862"/>
      <c r="F12" s="124"/>
      <c r="G12" s="259"/>
      <c r="H12" s="1195">
        <f t="shared" si="0"/>
        <v>0</v>
      </c>
      <c r="I12" s="125"/>
      <c r="J12" s="1183"/>
      <c r="L12" s="660"/>
      <c r="M12" s="683"/>
      <c r="N12" s="683"/>
      <c r="O12" s="683"/>
      <c r="P12" s="683"/>
      <c r="Q12" s="683"/>
      <c r="R12" s="684"/>
    </row>
    <row r="13" spans="2:18" x14ac:dyDescent="0.25">
      <c r="B13" s="1182"/>
      <c r="C13" s="862"/>
      <c r="D13" s="890" t="s">
        <v>249</v>
      </c>
      <c r="E13" s="862"/>
      <c r="F13" s="124"/>
      <c r="G13" s="259"/>
      <c r="H13" s="1195">
        <f t="shared" si="0"/>
        <v>0</v>
      </c>
      <c r="I13" s="125"/>
      <c r="J13" s="1183"/>
    </row>
    <row r="14" spans="2:18" x14ac:dyDescent="0.25">
      <c r="B14" s="1182"/>
      <c r="C14" s="862"/>
      <c r="D14" s="890" t="s">
        <v>85</v>
      </c>
      <c r="E14" s="862"/>
      <c r="F14" s="124"/>
      <c r="G14" s="259"/>
      <c r="H14" s="1195">
        <f>F14*G14</f>
        <v>0</v>
      </c>
      <c r="I14" s="125"/>
      <c r="J14" s="1183"/>
    </row>
    <row r="15" spans="2:18" x14ac:dyDescent="0.25">
      <c r="B15" s="1182"/>
      <c r="C15" s="862"/>
      <c r="D15" s="890" t="s">
        <v>250</v>
      </c>
      <c r="E15" s="862"/>
      <c r="F15" s="124"/>
      <c r="G15" s="259"/>
      <c r="H15" s="1195">
        <f t="shared" si="0"/>
        <v>0</v>
      </c>
      <c r="I15" s="125"/>
      <c r="J15" s="1183"/>
    </row>
    <row r="16" spans="2:18" x14ac:dyDescent="0.25">
      <c r="B16" s="1182"/>
      <c r="C16" s="862"/>
      <c r="D16" s="890" t="s">
        <v>251</v>
      </c>
      <c r="E16" s="862"/>
      <c r="F16" s="124"/>
      <c r="G16" s="259"/>
      <c r="H16" s="1195">
        <f t="shared" si="0"/>
        <v>0</v>
      </c>
      <c r="I16" s="125"/>
      <c r="J16" s="1183"/>
    </row>
    <row r="17" spans="2:10" x14ac:dyDescent="0.25">
      <c r="B17" s="1182"/>
      <c r="C17" s="862"/>
      <c r="D17" s="890" t="s">
        <v>210</v>
      </c>
      <c r="E17" s="862"/>
      <c r="F17" s="124"/>
      <c r="G17" s="259"/>
      <c r="H17" s="1195">
        <f t="shared" si="0"/>
        <v>0</v>
      </c>
      <c r="I17" s="125"/>
      <c r="J17" s="1183"/>
    </row>
    <row r="18" spans="2:10" ht="15.75" thickBot="1" x14ac:dyDescent="0.3">
      <c r="B18" s="1182"/>
      <c r="C18" s="862"/>
      <c r="D18" s="890" t="s">
        <v>252</v>
      </c>
      <c r="E18" s="862"/>
      <c r="F18" s="126"/>
      <c r="G18" s="260"/>
      <c r="H18" s="1196">
        <f t="shared" si="0"/>
        <v>0</v>
      </c>
      <c r="I18" s="127"/>
      <c r="J18" s="1183"/>
    </row>
    <row r="19" spans="2:10" ht="15.75" thickBot="1" x14ac:dyDescent="0.3">
      <c r="B19" s="1182"/>
      <c r="C19" s="862"/>
      <c r="D19" s="862"/>
      <c r="E19" s="862"/>
      <c r="F19" s="1191"/>
      <c r="G19" s="1197" t="s">
        <v>139</v>
      </c>
      <c r="H19" s="1198">
        <f>SUM(H11:H18)</f>
        <v>0</v>
      </c>
      <c r="I19" s="22"/>
      <c r="J19" s="1183"/>
    </row>
    <row r="20" spans="2:10" ht="3.75" customHeight="1" x14ac:dyDescent="0.25">
      <c r="B20" s="1182"/>
      <c r="C20" s="862"/>
      <c r="D20" s="862"/>
      <c r="E20" s="862"/>
      <c r="F20" s="601"/>
      <c r="G20" s="601"/>
      <c r="H20" s="946"/>
      <c r="I20" s="649"/>
      <c r="J20" s="1183"/>
    </row>
    <row r="21" spans="2:10" ht="15.75" thickBot="1" x14ac:dyDescent="0.3">
      <c r="B21" s="1182"/>
      <c r="C21" s="1189" t="s">
        <v>253</v>
      </c>
      <c r="D21" s="1189"/>
      <c r="E21" s="1189"/>
      <c r="F21" s="601"/>
      <c r="G21" s="601"/>
      <c r="H21" s="946"/>
      <c r="I21" s="649"/>
      <c r="J21" s="1183"/>
    </row>
    <row r="22" spans="2:10" x14ac:dyDescent="0.25">
      <c r="B22" s="1182"/>
      <c r="C22" s="862"/>
      <c r="D22" s="890" t="s">
        <v>254</v>
      </c>
      <c r="E22" s="862"/>
      <c r="F22" s="122"/>
      <c r="G22" s="258"/>
      <c r="H22" s="1194">
        <f t="shared" ref="H22:H29" si="1">F22*G22</f>
        <v>0</v>
      </c>
      <c r="I22" s="123"/>
      <c r="J22" s="1183"/>
    </row>
    <row r="23" spans="2:10" x14ac:dyDescent="0.25">
      <c r="B23" s="1182"/>
      <c r="C23" s="862"/>
      <c r="D23" s="890" t="s">
        <v>255</v>
      </c>
      <c r="E23" s="862"/>
      <c r="F23" s="124"/>
      <c r="G23" s="259"/>
      <c r="H23" s="1195">
        <f t="shared" si="1"/>
        <v>0</v>
      </c>
      <c r="I23" s="125"/>
      <c r="J23" s="1183"/>
    </row>
    <row r="24" spans="2:10" x14ac:dyDescent="0.25">
      <c r="B24" s="1182"/>
      <c r="C24" s="862"/>
      <c r="D24" s="890" t="s">
        <v>256</v>
      </c>
      <c r="E24" s="862"/>
      <c r="F24" s="124"/>
      <c r="G24" s="259"/>
      <c r="H24" s="1195">
        <f t="shared" si="1"/>
        <v>0</v>
      </c>
      <c r="I24" s="125"/>
      <c r="J24" s="1183"/>
    </row>
    <row r="25" spans="2:10" x14ac:dyDescent="0.25">
      <c r="B25" s="1182"/>
      <c r="C25" s="862"/>
      <c r="D25" s="890" t="s">
        <v>257</v>
      </c>
      <c r="E25" s="862"/>
      <c r="F25" s="124"/>
      <c r="G25" s="259"/>
      <c r="H25" s="1195">
        <f t="shared" si="1"/>
        <v>0</v>
      </c>
      <c r="I25" s="125"/>
      <c r="J25" s="1183"/>
    </row>
    <row r="26" spans="2:10" x14ac:dyDescent="0.25">
      <c r="B26" s="1182"/>
      <c r="C26" s="862"/>
      <c r="D26" s="890" t="s">
        <v>258</v>
      </c>
      <c r="E26" s="862"/>
      <c r="F26" s="124"/>
      <c r="G26" s="259"/>
      <c r="H26" s="1195">
        <f t="shared" si="1"/>
        <v>0</v>
      </c>
      <c r="I26" s="125"/>
      <c r="J26" s="1183"/>
    </row>
    <row r="27" spans="2:10" x14ac:dyDescent="0.25">
      <c r="B27" s="1182"/>
      <c r="C27" s="862"/>
      <c r="D27" s="890" t="s">
        <v>259</v>
      </c>
      <c r="E27" s="862"/>
      <c r="F27" s="124"/>
      <c r="G27" s="259"/>
      <c r="H27" s="1195">
        <f t="shared" si="1"/>
        <v>0</v>
      </c>
      <c r="I27" s="125"/>
      <c r="J27" s="1183"/>
    </row>
    <row r="28" spans="2:10" x14ac:dyDescent="0.25">
      <c r="B28" s="1182"/>
      <c r="C28" s="862"/>
      <c r="D28" s="890" t="s">
        <v>260</v>
      </c>
      <c r="E28" s="862"/>
      <c r="F28" s="124"/>
      <c r="G28" s="259"/>
      <c r="H28" s="1195">
        <f t="shared" si="1"/>
        <v>0</v>
      </c>
      <c r="I28" s="125"/>
      <c r="J28" s="1183"/>
    </row>
    <row r="29" spans="2:10" ht="15.75" thickBot="1" x14ac:dyDescent="0.3">
      <c r="B29" s="1182"/>
      <c r="C29" s="862"/>
      <c r="D29" s="890" t="s">
        <v>261</v>
      </c>
      <c r="E29" s="862"/>
      <c r="F29" s="128"/>
      <c r="G29" s="261"/>
      <c r="H29" s="1196">
        <f t="shared" si="1"/>
        <v>0</v>
      </c>
      <c r="I29" s="127"/>
      <c r="J29" s="1183"/>
    </row>
    <row r="30" spans="2:10" ht="15.75" thickBot="1" x14ac:dyDescent="0.3">
      <c r="B30" s="1182"/>
      <c r="C30" s="862"/>
      <c r="D30" s="862"/>
      <c r="E30" s="862"/>
      <c r="F30" s="1191"/>
      <c r="G30" s="1197" t="s">
        <v>139</v>
      </c>
      <c r="H30" s="1193">
        <f>SUM(H22:H29)</f>
        <v>0</v>
      </c>
      <c r="I30" s="21"/>
      <c r="J30" s="1183"/>
    </row>
    <row r="31" spans="2:10" ht="3.75" customHeight="1" x14ac:dyDescent="0.25">
      <c r="B31" s="1182"/>
      <c r="C31" s="862"/>
      <c r="D31" s="862"/>
      <c r="E31" s="862"/>
      <c r="F31" s="601"/>
      <c r="G31" s="601"/>
      <c r="H31" s="946"/>
      <c r="I31" s="649"/>
      <c r="J31" s="1183"/>
    </row>
    <row r="32" spans="2:10" ht="15.75" thickBot="1" x14ac:dyDescent="0.3">
      <c r="B32" s="1182"/>
      <c r="C32" s="1189" t="s">
        <v>262</v>
      </c>
      <c r="D32" s="1189"/>
      <c r="E32" s="1189"/>
      <c r="F32" s="601"/>
      <c r="G32" s="601"/>
      <c r="H32" s="946"/>
      <c r="I32" s="649"/>
      <c r="J32" s="1183"/>
    </row>
    <row r="33" spans="2:10" x14ac:dyDescent="0.25">
      <c r="B33" s="1182"/>
      <c r="C33" s="862"/>
      <c r="D33" s="890" t="s">
        <v>263</v>
      </c>
      <c r="E33" s="890"/>
      <c r="F33" s="122"/>
      <c r="G33" s="258"/>
      <c r="H33" s="1194">
        <f>F33*G33</f>
        <v>0</v>
      </c>
      <c r="I33" s="123"/>
      <c r="J33" s="1183"/>
    </row>
    <row r="34" spans="2:10" x14ac:dyDescent="0.25">
      <c r="B34" s="1182"/>
      <c r="C34" s="862"/>
      <c r="D34" s="890" t="s">
        <v>264</v>
      </c>
      <c r="E34" s="890"/>
      <c r="F34" s="129"/>
      <c r="G34" s="262"/>
      <c r="H34" s="1199">
        <f>F34*G34</f>
        <v>0</v>
      </c>
      <c r="I34" s="125"/>
      <c r="J34" s="1183"/>
    </row>
    <row r="35" spans="2:10" x14ac:dyDescent="0.25">
      <c r="B35" s="1182"/>
      <c r="C35" s="862"/>
      <c r="D35" s="890" t="s">
        <v>265</v>
      </c>
      <c r="E35" s="890"/>
      <c r="F35" s="1200"/>
      <c r="G35" s="1044"/>
      <c r="H35" s="1044"/>
      <c r="I35" s="131"/>
      <c r="J35" s="1183"/>
    </row>
    <row r="36" spans="2:10" x14ac:dyDescent="0.25">
      <c r="B36" s="1182"/>
      <c r="C36" s="862"/>
      <c r="D36" s="2189" t="s">
        <v>462</v>
      </c>
      <c r="E36" s="2189"/>
      <c r="F36" s="130"/>
      <c r="G36" s="263"/>
      <c r="H36" s="1201">
        <f>F36*G36</f>
        <v>0</v>
      </c>
      <c r="I36" s="125"/>
      <c r="J36" s="1183"/>
    </row>
    <row r="37" spans="2:10" ht="15.75" thickBot="1" x14ac:dyDescent="0.3">
      <c r="B37" s="1182"/>
      <c r="C37" s="862"/>
      <c r="D37" s="2189" t="s">
        <v>463</v>
      </c>
      <c r="E37" s="2189"/>
      <c r="F37" s="128"/>
      <c r="G37" s="261"/>
      <c r="H37" s="1196">
        <f>F37*G37</f>
        <v>0</v>
      </c>
      <c r="I37" s="127"/>
      <c r="J37" s="1183"/>
    </row>
    <row r="38" spans="2:10" ht="15.75" thickBot="1" x14ac:dyDescent="0.3">
      <c r="B38" s="1182"/>
      <c r="C38" s="862"/>
      <c r="D38" s="862"/>
      <c r="E38" s="862"/>
      <c r="F38" s="1191"/>
      <c r="G38" s="1197" t="s">
        <v>139</v>
      </c>
      <c r="H38" s="1193">
        <f>SUM(H33:H34)+SUM(H36:H37)</f>
        <v>0</v>
      </c>
      <c r="I38" s="21"/>
      <c r="J38" s="1183"/>
    </row>
    <row r="39" spans="2:10" ht="3.75" customHeight="1" x14ac:dyDescent="0.25">
      <c r="B39" s="1182"/>
      <c r="C39" s="862"/>
      <c r="D39" s="862"/>
      <c r="E39" s="862"/>
      <c r="F39" s="601"/>
      <c r="G39" s="601"/>
      <c r="H39" s="946"/>
      <c r="I39" s="649"/>
      <c r="J39" s="1183"/>
    </row>
    <row r="40" spans="2:10" ht="15.75" thickBot="1" x14ac:dyDescent="0.3">
      <c r="B40" s="1182"/>
      <c r="C40" s="1189" t="s">
        <v>266</v>
      </c>
      <c r="D40" s="1189"/>
      <c r="E40" s="1189"/>
      <c r="F40" s="601"/>
      <c r="G40" s="601"/>
      <c r="H40" s="946"/>
      <c r="I40" s="649"/>
      <c r="J40" s="1183"/>
    </row>
    <row r="41" spans="2:10" x14ac:dyDescent="0.25">
      <c r="B41" s="1182"/>
      <c r="C41" s="862"/>
      <c r="D41" s="890" t="s">
        <v>267</v>
      </c>
      <c r="E41" s="862"/>
      <c r="F41" s="122"/>
      <c r="G41" s="258"/>
      <c r="H41" s="1194">
        <f>F41*G41</f>
        <v>0</v>
      </c>
      <c r="I41" s="123"/>
      <c r="J41" s="1183"/>
    </row>
    <row r="42" spans="2:10" x14ac:dyDescent="0.25">
      <c r="B42" s="1182"/>
      <c r="C42" s="862"/>
      <c r="D42" s="890" t="s">
        <v>268</v>
      </c>
      <c r="E42" s="862"/>
      <c r="F42" s="124"/>
      <c r="G42" s="259"/>
      <c r="H42" s="1195">
        <f>F42*G42</f>
        <v>0</v>
      </c>
      <c r="I42" s="125"/>
      <c r="J42" s="1183"/>
    </row>
    <row r="43" spans="2:10" x14ac:dyDescent="0.25">
      <c r="B43" s="1182"/>
      <c r="C43" s="862"/>
      <c r="D43" s="890" t="s">
        <v>248</v>
      </c>
      <c r="E43" s="862"/>
      <c r="F43" s="124"/>
      <c r="G43" s="259"/>
      <c r="H43" s="1195">
        <f>F43*G43</f>
        <v>0</v>
      </c>
      <c r="I43" s="125"/>
      <c r="J43" s="1183"/>
    </row>
    <row r="44" spans="2:10" ht="15.75" thickBot="1" x14ac:dyDescent="0.3">
      <c r="B44" s="1182"/>
      <c r="C44" s="862"/>
      <c r="D44" s="890" t="s">
        <v>269</v>
      </c>
      <c r="E44" s="862"/>
      <c r="F44" s="126"/>
      <c r="G44" s="260"/>
      <c r="H44" s="1196">
        <f>F44*G44</f>
        <v>0</v>
      </c>
      <c r="I44" s="127"/>
      <c r="J44" s="1183"/>
    </row>
    <row r="45" spans="2:10" ht="15.75" thickBot="1" x14ac:dyDescent="0.3">
      <c r="B45" s="1182"/>
      <c r="C45" s="862"/>
      <c r="D45" s="862"/>
      <c r="E45" s="862"/>
      <c r="F45" s="1191"/>
      <c r="G45" s="1197" t="s">
        <v>139</v>
      </c>
      <c r="H45" s="1193">
        <f>SUM(H41:H44)</f>
        <v>0</v>
      </c>
      <c r="I45" s="21"/>
      <c r="J45" s="1183"/>
    </row>
    <row r="46" spans="2:10" ht="3.75" customHeight="1" x14ac:dyDescent="0.25">
      <c r="B46" s="1182"/>
      <c r="C46" s="862"/>
      <c r="D46" s="862"/>
      <c r="E46" s="862"/>
      <c r="F46" s="601"/>
      <c r="G46" s="601"/>
      <c r="H46" s="946"/>
      <c r="I46" s="649"/>
      <c r="J46" s="1183"/>
    </row>
    <row r="47" spans="2:10" ht="15.75" thickBot="1" x14ac:dyDescent="0.3">
      <c r="B47" s="1182"/>
      <c r="C47" s="1189" t="s">
        <v>210</v>
      </c>
      <c r="D47" s="1189"/>
      <c r="E47" s="1189"/>
      <c r="F47" s="1202"/>
      <c r="G47" s="1202"/>
      <c r="H47" s="1203"/>
      <c r="I47" s="1204"/>
      <c r="J47" s="1183"/>
    </row>
    <row r="48" spans="2:10" ht="15.75" thickBot="1" x14ac:dyDescent="0.3">
      <c r="B48" s="1182"/>
      <c r="C48" s="862"/>
      <c r="D48" s="862"/>
      <c r="E48" s="862"/>
      <c r="F48" s="15"/>
      <c r="G48" s="16"/>
      <c r="H48" s="1205">
        <f>F48*G48</f>
        <v>0</v>
      </c>
      <c r="I48" s="20"/>
      <c r="J48" s="1183"/>
    </row>
    <row r="49" spans="2:13" ht="15.75" thickBot="1" x14ac:dyDescent="0.3">
      <c r="B49" s="1182"/>
      <c r="C49" s="862"/>
      <c r="D49" s="862"/>
      <c r="E49" s="862"/>
      <c r="F49" s="1191"/>
      <c r="G49" s="1197" t="s">
        <v>139</v>
      </c>
      <c r="H49" s="1193">
        <f>SUM(H48)</f>
        <v>0</v>
      </c>
      <c r="I49" s="21"/>
      <c r="J49" s="1183"/>
    </row>
    <row r="50" spans="2:13" ht="7.5" customHeight="1" thickBot="1" x14ac:dyDescent="0.3">
      <c r="B50" s="1182"/>
      <c r="C50" s="862"/>
      <c r="D50" s="862"/>
      <c r="E50" s="862"/>
      <c r="F50" s="601"/>
      <c r="G50" s="601"/>
      <c r="H50" s="942"/>
      <c r="I50" s="601"/>
      <c r="J50" s="1183"/>
    </row>
    <row r="51" spans="2:13" ht="15.75" customHeight="1" thickBot="1" x14ac:dyDescent="0.3">
      <c r="B51" s="1182"/>
      <c r="C51" s="1206" t="s">
        <v>42</v>
      </c>
      <c r="D51" s="1207"/>
      <c r="E51" s="1208"/>
      <c r="F51" s="1209"/>
      <c r="G51" s="1210"/>
      <c r="H51" s="1211">
        <f>H8+H19+H30+H38+H45+H49</f>
        <v>0</v>
      </c>
      <c r="I51" s="657"/>
      <c r="J51" s="1212"/>
    </row>
    <row r="52" spans="2:13" ht="9" customHeight="1" thickBot="1" x14ac:dyDescent="0.3">
      <c r="B52" s="1213"/>
      <c r="C52" s="1214"/>
      <c r="D52" s="1214"/>
      <c r="E52" s="1214"/>
      <c r="F52" s="1214"/>
      <c r="G52" s="1214"/>
      <c r="H52" s="1215" t="s">
        <v>23</v>
      </c>
      <c r="I52" s="1214"/>
      <c r="J52" s="1216"/>
    </row>
    <row r="53" spans="2:13" ht="15" customHeight="1" x14ac:dyDescent="0.25"/>
    <row r="56" spans="2:13" ht="15" customHeight="1" x14ac:dyDescent="0.25">
      <c r="J56" s="194"/>
      <c r="K56" s="194"/>
      <c r="L56" s="194"/>
    </row>
    <row r="57" spans="2:13" x14ac:dyDescent="0.25">
      <c r="H57" s="194"/>
      <c r="I57" s="1170"/>
      <c r="J57" s="194"/>
      <c r="K57" s="194"/>
      <c r="L57" s="194"/>
      <c r="M57" s="194"/>
    </row>
    <row r="58" spans="2:13" x14ac:dyDescent="0.25">
      <c r="H58" s="194"/>
      <c r="I58" s="194"/>
      <c r="J58" s="194"/>
      <c r="K58" s="194"/>
      <c r="L58" s="194"/>
      <c r="M58" s="194"/>
    </row>
    <row r="59" spans="2:13" ht="15.75" hidden="1" thickBot="1" x14ac:dyDescent="0.3">
      <c r="C59" s="740"/>
      <c r="D59" s="731" t="s">
        <v>778</v>
      </c>
      <c r="E59"/>
      <c r="F59"/>
      <c r="G59" s="1172"/>
      <c r="H59"/>
      <c r="I59" s="194"/>
      <c r="J59" s="194"/>
      <c r="K59" s="194"/>
      <c r="L59" s="194"/>
      <c r="M59" s="194"/>
    </row>
    <row r="60" spans="2:13" ht="15.75" hidden="1" thickBot="1" x14ac:dyDescent="0.3">
      <c r="C60" s="740"/>
      <c r="D60"/>
      <c r="E60"/>
      <c r="F60"/>
      <c r="G60" s="1173" t="s">
        <v>779</v>
      </c>
      <c r="H60" s="1174" t="s">
        <v>777</v>
      </c>
    </row>
    <row r="61" spans="2:13" hidden="1" x14ac:dyDescent="0.25">
      <c r="C61" s="740"/>
      <c r="D61" s="1175" t="s">
        <v>193</v>
      </c>
      <c r="E61"/>
      <c r="F61"/>
      <c r="G61" s="1176">
        <f>'6A'!J94</f>
        <v>0</v>
      </c>
      <c r="H61"/>
    </row>
    <row r="62" spans="2:13" ht="15.75" hidden="1" thickBot="1" x14ac:dyDescent="0.3">
      <c r="C62" s="740"/>
      <c r="D62" s="1175" t="s">
        <v>194</v>
      </c>
      <c r="E62"/>
      <c r="F62"/>
      <c r="G62" s="1177">
        <f>'6A'!J95</f>
        <v>0</v>
      </c>
      <c r="H62"/>
    </row>
    <row r="63" spans="2:13" ht="15.75" hidden="1" thickBot="1" x14ac:dyDescent="0.3">
      <c r="C63" s="740"/>
      <c r="D63" t="s">
        <v>71</v>
      </c>
      <c r="E63"/>
      <c r="F63"/>
      <c r="G63" s="1177">
        <f>G61+G62</f>
        <v>0</v>
      </c>
      <c r="H63" s="1178">
        <f>ABS(H51-G63)</f>
        <v>0</v>
      </c>
    </row>
  </sheetData>
  <sheetProtection algorithmName="SHA-512" hashValue="R/8BQoydL/Uifuot5jGY0sGVDAaJilgvlX+kyoK7vchn6HWEKlh9lY+1Mpix320MHMvltTnjz+iTWPtBADpQ/g==" saltValue="yx7AdtOZu3I5aQxQJES7xA==" spinCount="100000" sheet="1" formatCells="0" formatColumns="0" formatRows="0"/>
  <mergeCells count="5">
    <mergeCell ref="D36:E36"/>
    <mergeCell ref="D37:E37"/>
    <mergeCell ref="C3:I3"/>
    <mergeCell ref="M8:Q11"/>
    <mergeCell ref="M5:Q6"/>
  </mergeCells>
  <conditionalFormatting sqref="M5 J51">
    <cfRule type="containsText" dxfId="49" priority="2" operator="containsText" text="warning">
      <formula>NOT(ISERROR(SEARCH("warning",J5)))</formula>
    </cfRule>
  </conditionalFormatting>
  <conditionalFormatting sqref="M8">
    <cfRule type="containsText" dxfId="48" priority="1" operator="containsText" text="ensure">
      <formula>NOT(ISERROR(SEARCH("ensure",M8)))</formula>
    </cfRule>
  </conditionalFormatting>
  <pageMargins left="0.7" right="0.7" top="0.75" bottom="0.75" header="0.3" footer="0.3"/>
  <pageSetup scale="94" orientation="portrait" r:id="rId1"/>
  <headerFooter>
    <oddFooter>&amp;LForm 6E
Fee Schedule&amp;CCFA Forms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
  <sheetViews>
    <sheetView showGridLines="0" zoomScaleNormal="100" workbookViewId="0">
      <selection activeCell="C33" sqref="C33"/>
    </sheetView>
  </sheetViews>
  <sheetFormatPr defaultRowHeight="15" x14ac:dyDescent="0.25"/>
  <sheetData/>
  <pageMargins left="0.25" right="0.25" top="0.75" bottom="0.75" header="0.3" footer="0.3"/>
  <pageSetup scale="97"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B1:Y79"/>
  <sheetViews>
    <sheetView showGridLines="0" zoomScaleNormal="100" workbookViewId="0">
      <selection activeCell="N1" sqref="N1"/>
    </sheetView>
  </sheetViews>
  <sheetFormatPr defaultColWidth="9.140625" defaultRowHeight="15" x14ac:dyDescent="0.25"/>
  <cols>
    <col min="1" max="2" width="1.7109375" style="13" customWidth="1"/>
    <col min="3" max="3" width="24.5703125" style="13" bestFit="1" customWidth="1"/>
    <col min="4" max="4" width="22.28515625" style="13" bestFit="1" customWidth="1"/>
    <col min="5" max="5" width="15.42578125" style="13" bestFit="1" customWidth="1"/>
    <col min="6" max="6" width="17" style="13" bestFit="1" customWidth="1"/>
    <col min="7" max="7" width="9.140625" style="13"/>
    <col min="8" max="8" width="9.42578125" style="13" bestFit="1" customWidth="1"/>
    <col min="9" max="9" width="10.42578125" style="13" bestFit="1" customWidth="1"/>
    <col min="10" max="10" width="6.85546875" style="13" bestFit="1" customWidth="1"/>
    <col min="11" max="11" width="11.28515625" style="13" bestFit="1" customWidth="1"/>
    <col min="12" max="12" width="9" style="13" bestFit="1" customWidth="1"/>
    <col min="13" max="13" width="11.28515625" style="13" bestFit="1" customWidth="1"/>
    <col min="14" max="14" width="9.7109375" style="13" bestFit="1" customWidth="1"/>
    <col min="15" max="15" width="10.140625" style="13" bestFit="1" customWidth="1"/>
    <col min="16" max="16" width="10" style="13" bestFit="1" customWidth="1"/>
    <col min="17" max="17" width="1.7109375" style="13" customWidth="1"/>
    <col min="18" max="19" width="1.42578125" style="13" customWidth="1"/>
    <col min="20" max="20" width="12.42578125" style="13" customWidth="1"/>
    <col min="21" max="21" width="10.28515625" style="13" customWidth="1"/>
    <col min="22" max="24" width="9.140625" style="13" customWidth="1"/>
    <col min="25" max="25" width="1.42578125" style="13" customWidth="1"/>
    <col min="26" max="26" width="6.140625" style="13" customWidth="1"/>
    <col min="27" max="32" width="9.140625" style="13" customWidth="1"/>
    <col min="33" max="33" width="16.7109375" style="13" bestFit="1" customWidth="1"/>
    <col min="34" max="34" width="13.5703125" style="13" bestFit="1" customWidth="1"/>
    <col min="35" max="16384" width="9.140625" style="13"/>
  </cols>
  <sheetData>
    <row r="1" spans="2:25" ht="9" customHeight="1" thickBot="1" x14ac:dyDescent="0.3"/>
    <row r="2" spans="2:25" ht="9" customHeight="1" thickBot="1" x14ac:dyDescent="0.3">
      <c r="B2" s="1225"/>
      <c r="C2" s="1226"/>
      <c r="D2" s="1226"/>
      <c r="E2" s="1227"/>
      <c r="F2" s="1227"/>
      <c r="G2" s="1227"/>
      <c r="H2" s="1226"/>
      <c r="I2" s="1226"/>
      <c r="J2" s="1226"/>
      <c r="K2" s="1226"/>
      <c r="L2" s="1226"/>
      <c r="M2" s="1226"/>
      <c r="N2" s="1226"/>
      <c r="O2" s="1226"/>
      <c r="P2" s="1226"/>
      <c r="Q2" s="1228"/>
    </row>
    <row r="3" spans="2:25" ht="18.75" x14ac:dyDescent="0.3">
      <c r="B3" s="1229"/>
      <c r="C3" s="1975" t="s">
        <v>856</v>
      </c>
      <c r="D3" s="1975"/>
      <c r="E3" s="1975"/>
      <c r="F3" s="1975"/>
      <c r="G3" s="1975"/>
      <c r="H3" s="1975"/>
      <c r="I3" s="1975"/>
      <c r="J3" s="1975"/>
      <c r="K3" s="1975"/>
      <c r="L3" s="1975"/>
      <c r="M3" s="1975"/>
      <c r="N3" s="1975"/>
      <c r="O3" s="1975"/>
      <c r="P3" s="1975"/>
      <c r="Q3" s="1230"/>
      <c r="S3" s="645"/>
      <c r="T3" s="646" t="s">
        <v>930</v>
      </c>
      <c r="U3" s="647"/>
      <c r="V3" s="647"/>
      <c r="W3" s="647"/>
      <c r="X3" s="647"/>
      <c r="Y3" s="648"/>
    </row>
    <row r="4" spans="2:25" ht="7.5" customHeight="1" x14ac:dyDescent="0.25">
      <c r="B4" s="1229"/>
      <c r="C4" s="649"/>
      <c r="D4" s="649"/>
      <c r="E4" s="654"/>
      <c r="F4" s="654"/>
      <c r="G4" s="654"/>
      <c r="H4" s="649"/>
      <c r="I4" s="649"/>
      <c r="J4" s="649"/>
      <c r="K4" s="649"/>
      <c r="L4" s="649"/>
      <c r="M4" s="649"/>
      <c r="N4" s="649"/>
      <c r="O4" s="649"/>
      <c r="P4" s="649"/>
      <c r="Q4" s="1230"/>
      <c r="S4" s="650"/>
      <c r="T4"/>
      <c r="U4"/>
      <c r="V4"/>
      <c r="W4"/>
      <c r="X4"/>
      <c r="Y4" s="651"/>
    </row>
    <row r="5" spans="2:25" ht="15.75" customHeight="1" thickBot="1" x14ac:dyDescent="0.3">
      <c r="B5" s="1229"/>
      <c r="C5" s="2219" t="s">
        <v>827</v>
      </c>
      <c r="D5" s="2219"/>
      <c r="E5" s="2219"/>
      <c r="F5" s="2219"/>
      <c r="G5" s="2219"/>
      <c r="H5" s="2219"/>
      <c r="I5" s="2219"/>
      <c r="J5" s="2219"/>
      <c r="K5" s="2219"/>
      <c r="L5" s="2219"/>
      <c r="M5" s="2219"/>
      <c r="N5" s="649"/>
      <c r="O5" s="570"/>
      <c r="P5" s="570"/>
      <c r="Q5" s="1231"/>
      <c r="S5" s="650"/>
      <c r="T5" s="2227" t="str">
        <f>IF(F45&lt;&gt;0,(IF((F77&lt;=10)=TRUE,"",Messages!B63)),"")</f>
        <v/>
      </c>
      <c r="U5" s="2227"/>
      <c r="V5" s="2227"/>
      <c r="W5" s="2227"/>
      <c r="X5" s="2227"/>
      <c r="Y5" s="651"/>
    </row>
    <row r="6" spans="2:25" ht="15" customHeight="1" x14ac:dyDescent="0.25">
      <c r="B6" s="1232"/>
      <c r="C6" s="2199" t="s">
        <v>678</v>
      </c>
      <c r="D6" s="2197" t="s">
        <v>557</v>
      </c>
      <c r="E6" s="2199" t="s">
        <v>271</v>
      </c>
      <c r="F6" s="2197" t="s">
        <v>272</v>
      </c>
      <c r="G6" s="2213" t="s">
        <v>273</v>
      </c>
      <c r="H6" s="2215" t="s">
        <v>443</v>
      </c>
      <c r="I6" s="2217" t="s">
        <v>274</v>
      </c>
      <c r="J6" s="2201" t="s">
        <v>275</v>
      </c>
      <c r="K6" s="2202"/>
      <c r="L6" s="2202"/>
      <c r="M6" s="2203"/>
      <c r="N6" s="649"/>
      <c r="O6" s="1233"/>
      <c r="P6" s="1233"/>
      <c r="Q6" s="1234"/>
      <c r="S6" s="650"/>
      <c r="T6" s="2227"/>
      <c r="U6" s="2227"/>
      <c r="V6" s="2227"/>
      <c r="W6" s="2227"/>
      <c r="X6" s="2227"/>
      <c r="Y6" s="651"/>
    </row>
    <row r="7" spans="2:25" ht="15.75" thickBot="1" x14ac:dyDescent="0.3">
      <c r="B7" s="1232"/>
      <c r="C7" s="2200"/>
      <c r="D7" s="2198"/>
      <c r="E7" s="2200"/>
      <c r="F7" s="2198"/>
      <c r="G7" s="2214"/>
      <c r="H7" s="2216"/>
      <c r="I7" s="2218"/>
      <c r="J7" s="2204"/>
      <c r="K7" s="2205"/>
      <c r="L7" s="2205"/>
      <c r="M7" s="2206"/>
      <c r="N7" s="649"/>
      <c r="O7" s="1233"/>
      <c r="P7" s="1233"/>
      <c r="Q7" s="1234"/>
      <c r="S7" s="650"/>
      <c r="T7"/>
      <c r="U7"/>
      <c r="V7"/>
      <c r="W7"/>
      <c r="X7"/>
      <c r="Y7" s="651"/>
    </row>
    <row r="8" spans="2:25" ht="15" customHeight="1" x14ac:dyDescent="0.25">
      <c r="B8" s="1229"/>
      <c r="C8" s="457"/>
      <c r="D8" s="458"/>
      <c r="E8" s="459"/>
      <c r="F8" s="460"/>
      <c r="G8" s="461"/>
      <c r="H8" s="462"/>
      <c r="I8" s="463"/>
      <c r="J8" s="2220"/>
      <c r="K8" s="2221"/>
      <c r="L8" s="2221"/>
      <c r="M8" s="2222"/>
      <c r="N8" s="657"/>
      <c r="O8" s="657"/>
      <c r="P8" s="657"/>
      <c r="Q8" s="1230"/>
      <c r="S8" s="650"/>
      <c r="T8" s="2227" t="str">
        <f>IF((F78&lt;=10)=TRUE,"",Messages!B64)</f>
        <v/>
      </c>
      <c r="U8" s="2227"/>
      <c r="V8" s="2227"/>
      <c r="W8" s="2227"/>
      <c r="X8" s="2227"/>
      <c r="Y8" s="651"/>
    </row>
    <row r="9" spans="2:25" x14ac:dyDescent="0.25">
      <c r="B9" s="1229"/>
      <c r="C9" s="464"/>
      <c r="D9" s="465"/>
      <c r="E9" s="466"/>
      <c r="F9" s="467"/>
      <c r="G9" s="468"/>
      <c r="H9" s="469"/>
      <c r="I9" s="470"/>
      <c r="J9" s="471"/>
      <c r="K9" s="472"/>
      <c r="L9" s="472"/>
      <c r="M9" s="473"/>
      <c r="N9" s="657"/>
      <c r="O9" s="657"/>
      <c r="P9" s="649"/>
      <c r="Q9" s="1230"/>
      <c r="S9" s="650"/>
      <c r="T9" s="2227"/>
      <c r="U9" s="2227"/>
      <c r="V9" s="2227"/>
      <c r="W9" s="2227"/>
      <c r="X9" s="2227"/>
      <c r="Y9" s="651"/>
    </row>
    <row r="10" spans="2:25" x14ac:dyDescent="0.25">
      <c r="B10" s="1229"/>
      <c r="C10" s="464"/>
      <c r="D10" s="465"/>
      <c r="E10" s="466"/>
      <c r="F10" s="467"/>
      <c r="G10" s="468"/>
      <c r="H10" s="469"/>
      <c r="I10" s="470"/>
      <c r="J10" s="471"/>
      <c r="K10" s="472"/>
      <c r="L10" s="472"/>
      <c r="M10" s="473"/>
      <c r="N10" s="657"/>
      <c r="O10" s="657"/>
      <c r="P10" s="649"/>
      <c r="Q10" s="1230"/>
      <c r="S10" s="650"/>
      <c r="T10" s="1217"/>
      <c r="U10" s="1217"/>
      <c r="V10" s="1217"/>
      <c r="W10" s="1217"/>
      <c r="X10" s="1217"/>
      <c r="Y10" s="651"/>
    </row>
    <row r="11" spans="2:25" x14ac:dyDescent="0.25">
      <c r="B11" s="1229"/>
      <c r="C11" s="464"/>
      <c r="D11" s="465"/>
      <c r="E11" s="466"/>
      <c r="F11" s="467"/>
      <c r="G11" s="468"/>
      <c r="H11" s="469"/>
      <c r="I11" s="470"/>
      <c r="J11" s="471"/>
      <c r="K11" s="472"/>
      <c r="L11" s="472"/>
      <c r="M11" s="473"/>
      <c r="N11" s="657"/>
      <c r="O11" s="657"/>
      <c r="P11" s="649"/>
      <c r="Q11" s="1230"/>
      <c r="S11" s="650"/>
      <c r="T11" s="2223" t="str">
        <f>IF(F71&lt;&gt;0,(IF((F79&lt;=10)=TRUE,"",Messages!B66)),"")</f>
        <v/>
      </c>
      <c r="U11" s="2223"/>
      <c r="V11" s="2223"/>
      <c r="W11" s="2223"/>
      <c r="X11" s="2223"/>
      <c r="Y11" s="651"/>
    </row>
    <row r="12" spans="2:25" x14ac:dyDescent="0.25">
      <c r="B12" s="700"/>
      <c r="C12" s="474"/>
      <c r="D12" s="465"/>
      <c r="E12" s="475"/>
      <c r="F12" s="476"/>
      <c r="G12" s="477"/>
      <c r="H12" s="478"/>
      <c r="I12" s="479"/>
      <c r="J12" s="2224"/>
      <c r="K12" s="2225"/>
      <c r="L12" s="2225"/>
      <c r="M12" s="2226"/>
      <c r="N12" s="657"/>
      <c r="O12" s="657"/>
      <c r="P12" s="649"/>
      <c r="Q12" s="1230"/>
      <c r="S12" s="650"/>
      <c r="T12" s="2223"/>
      <c r="U12" s="2223"/>
      <c r="V12" s="2223"/>
      <c r="W12" s="2223"/>
      <c r="X12" s="2223"/>
      <c r="Y12" s="651"/>
    </row>
    <row r="13" spans="2:25" ht="7.5" customHeight="1" thickBot="1" x14ac:dyDescent="0.3">
      <c r="B13" s="1229"/>
      <c r="C13" s="1235"/>
      <c r="D13" s="1236"/>
      <c r="E13" s="1237"/>
      <c r="F13" s="1238"/>
      <c r="G13" s="1239"/>
      <c r="H13" s="1240"/>
      <c r="I13" s="1241"/>
      <c r="J13" s="2194"/>
      <c r="K13" s="2195"/>
      <c r="L13" s="2195"/>
      <c r="M13" s="2196"/>
      <c r="N13" s="649"/>
      <c r="O13" s="649"/>
      <c r="P13" s="649"/>
      <c r="Q13" s="1230"/>
      <c r="S13" s="660"/>
      <c r="T13" s="683"/>
      <c r="U13" s="683"/>
      <c r="V13" s="683"/>
      <c r="W13" s="683"/>
      <c r="X13" s="683"/>
      <c r="Y13" s="684"/>
    </row>
    <row r="14" spans="2:25" ht="15.75" thickBot="1" x14ac:dyDescent="0.3">
      <c r="B14" s="1229"/>
      <c r="C14" s="1243"/>
      <c r="D14" s="1244" t="s">
        <v>276</v>
      </c>
      <c r="E14" s="1245">
        <f>SUM(E8:E13)</f>
        <v>0</v>
      </c>
      <c r="F14" s="1246">
        <f>SUM(F8:F13)</f>
        <v>0</v>
      </c>
      <c r="G14" s="1247"/>
      <c r="H14" s="1248"/>
      <c r="I14" s="1248"/>
      <c r="J14" s="1248"/>
      <c r="K14" s="1248"/>
      <c r="L14" s="1248"/>
      <c r="M14" s="1248"/>
      <c r="N14" s="657"/>
      <c r="O14" s="657"/>
      <c r="P14" s="649"/>
      <c r="Q14" s="1230"/>
    </row>
    <row r="15" spans="2:25" ht="3.75" customHeight="1" thickBot="1" x14ac:dyDescent="0.3">
      <c r="B15" s="1229"/>
      <c r="C15" s="1248"/>
      <c r="D15" s="1248"/>
      <c r="E15" s="1249"/>
      <c r="F15" s="1249"/>
      <c r="G15" s="1247"/>
      <c r="H15" s="1248"/>
      <c r="I15" s="1248"/>
      <c r="J15" s="1248"/>
      <c r="K15" s="1248"/>
      <c r="L15" s="1248"/>
      <c r="M15" s="1248"/>
      <c r="N15" s="657"/>
      <c r="O15" s="657"/>
      <c r="P15" s="649"/>
      <c r="Q15" s="1230"/>
    </row>
    <row r="16" spans="2:25" ht="15.75" thickBot="1" x14ac:dyDescent="0.3">
      <c r="B16" s="1229"/>
      <c r="C16" s="657"/>
      <c r="D16" s="1248"/>
      <c r="E16" s="664" t="s">
        <v>936</v>
      </c>
      <c r="F16" s="1250">
        <f>E14+F14</f>
        <v>0</v>
      </c>
      <c r="G16" s="1251"/>
      <c r="H16" s="1248"/>
      <c r="I16" s="1248"/>
      <c r="J16" s="1248"/>
      <c r="K16" s="1248"/>
      <c r="L16" s="1248"/>
      <c r="M16" s="1248"/>
      <c r="N16" s="657"/>
      <c r="O16" s="657"/>
      <c r="P16" s="649"/>
      <c r="Q16" s="1230"/>
    </row>
    <row r="17" spans="2:22" ht="15.75" thickBot="1" x14ac:dyDescent="0.3">
      <c r="B17" s="1229"/>
      <c r="C17" s="1252" t="s">
        <v>824</v>
      </c>
      <c r="D17" s="1252"/>
      <c r="E17" s="1252"/>
      <c r="F17" s="1252"/>
      <c r="G17" s="1252"/>
      <c r="H17" s="1252"/>
      <c r="I17" s="1252"/>
      <c r="J17" s="1252"/>
      <c r="K17" s="1252"/>
      <c r="L17" s="1252"/>
      <c r="M17" s="1252"/>
      <c r="N17" s="649"/>
      <c r="O17" s="649"/>
      <c r="P17" s="649"/>
      <c r="Q17" s="1230"/>
    </row>
    <row r="18" spans="2:22" x14ac:dyDescent="0.25">
      <c r="B18" s="1229"/>
      <c r="C18" s="2199" t="s">
        <v>678</v>
      </c>
      <c r="D18" s="2197" t="s">
        <v>825</v>
      </c>
      <c r="E18" s="2199" t="s">
        <v>271</v>
      </c>
      <c r="F18" s="2197" t="s">
        <v>272</v>
      </c>
      <c r="G18" s="2213" t="s">
        <v>273</v>
      </c>
      <c r="H18" s="2215" t="s">
        <v>443</v>
      </c>
      <c r="I18" s="2217" t="s">
        <v>274</v>
      </c>
      <c r="J18" s="2201" t="s">
        <v>275</v>
      </c>
      <c r="K18" s="2202"/>
      <c r="L18" s="2202"/>
      <c r="M18" s="2203"/>
      <c r="N18" s="649"/>
      <c r="O18" s="649"/>
      <c r="P18" s="649"/>
      <c r="Q18" s="1230"/>
    </row>
    <row r="19" spans="2:22" ht="15.75" thickBot="1" x14ac:dyDescent="0.3">
      <c r="B19" s="1229"/>
      <c r="C19" s="2200"/>
      <c r="D19" s="2198"/>
      <c r="E19" s="2200"/>
      <c r="F19" s="2198"/>
      <c r="G19" s="2214"/>
      <c r="H19" s="2216"/>
      <c r="I19" s="2218"/>
      <c r="J19" s="2204"/>
      <c r="K19" s="2205"/>
      <c r="L19" s="2205"/>
      <c r="M19" s="2206"/>
      <c r="N19" s="649"/>
      <c r="O19" s="649"/>
      <c r="P19" s="649"/>
      <c r="Q19" s="1230"/>
    </row>
    <row r="20" spans="2:22" x14ac:dyDescent="0.25">
      <c r="B20" s="1229"/>
      <c r="C20" s="28"/>
      <c r="D20" s="276"/>
      <c r="E20" s="359"/>
      <c r="F20" s="360"/>
      <c r="G20" s="228"/>
      <c r="H20" s="29"/>
      <c r="I20" s="30"/>
      <c r="J20" s="2207"/>
      <c r="K20" s="2208"/>
      <c r="L20" s="2208"/>
      <c r="M20" s="2209"/>
      <c r="N20" s="2192"/>
      <c r="O20" s="2193"/>
      <c r="P20" s="649"/>
      <c r="Q20" s="1230"/>
    </row>
    <row r="21" spans="2:22" x14ac:dyDescent="0.25">
      <c r="B21" s="1229"/>
      <c r="C21" s="267"/>
      <c r="D21" s="189"/>
      <c r="E21" s="361"/>
      <c r="F21" s="362"/>
      <c r="G21" s="268"/>
      <c r="H21" s="269"/>
      <c r="I21" s="270"/>
      <c r="J21" s="271"/>
      <c r="K21" s="272"/>
      <c r="L21" s="272"/>
      <c r="M21" s="273"/>
      <c r="N21" s="2192"/>
      <c r="O21" s="2193"/>
      <c r="P21" s="649"/>
      <c r="Q21" s="1230"/>
      <c r="U21" s="19"/>
      <c r="V21" s="19"/>
    </row>
    <row r="22" spans="2:22" x14ac:dyDescent="0.25">
      <c r="B22" s="1229"/>
      <c r="C22" s="267"/>
      <c r="D22" s="189"/>
      <c r="E22" s="361"/>
      <c r="F22" s="362"/>
      <c r="G22" s="268"/>
      <c r="H22" s="269"/>
      <c r="I22" s="270"/>
      <c r="J22" s="271"/>
      <c r="K22" s="272"/>
      <c r="L22" s="272"/>
      <c r="M22" s="273"/>
      <c r="N22" s="2192"/>
      <c r="O22" s="2193"/>
      <c r="P22" s="649"/>
      <c r="Q22" s="1230"/>
      <c r="U22" s="19"/>
      <c r="V22" s="19"/>
    </row>
    <row r="23" spans="2:22" x14ac:dyDescent="0.25">
      <c r="B23" s="1229"/>
      <c r="C23" s="267"/>
      <c r="D23" s="189"/>
      <c r="E23" s="361"/>
      <c r="F23" s="362"/>
      <c r="G23" s="268"/>
      <c r="H23" s="269"/>
      <c r="I23" s="270"/>
      <c r="J23" s="271"/>
      <c r="K23" s="272"/>
      <c r="L23" s="272"/>
      <c r="M23" s="273"/>
      <c r="N23" s="2192"/>
      <c r="O23" s="2193"/>
      <c r="P23" s="649"/>
      <c r="Q23" s="1230"/>
      <c r="U23" s="19"/>
      <c r="V23" s="19"/>
    </row>
    <row r="24" spans="2:22" x14ac:dyDescent="0.25">
      <c r="B24" s="700"/>
      <c r="C24" s="31"/>
      <c r="D24" s="189"/>
      <c r="E24" s="363"/>
      <c r="F24" s="364"/>
      <c r="G24" s="229"/>
      <c r="H24" s="32"/>
      <c r="I24" s="33"/>
      <c r="J24" s="2210"/>
      <c r="K24" s="2211"/>
      <c r="L24" s="2211"/>
      <c r="M24" s="2212"/>
      <c r="N24" s="2192"/>
      <c r="O24" s="2193"/>
      <c r="P24" s="649"/>
      <c r="Q24" s="1230"/>
    </row>
    <row r="25" spans="2:22" ht="15.75" thickBot="1" x14ac:dyDescent="0.3">
      <c r="B25" s="1229"/>
      <c r="C25" s="1235"/>
      <c r="D25" s="1236"/>
      <c r="E25" s="1237"/>
      <c r="F25" s="1238"/>
      <c r="G25" s="1239"/>
      <c r="H25" s="1240"/>
      <c r="I25" s="1241"/>
      <c r="J25" s="2194"/>
      <c r="K25" s="2195"/>
      <c r="L25" s="2195"/>
      <c r="M25" s="2196"/>
      <c r="N25" s="649"/>
      <c r="O25" s="649"/>
      <c r="P25" s="649"/>
      <c r="Q25" s="1230"/>
    </row>
    <row r="26" spans="2:22" ht="15.75" thickBot="1" x14ac:dyDescent="0.3">
      <c r="B26" s="1229"/>
      <c r="C26" s="657"/>
      <c r="D26" s="1244" t="s">
        <v>276</v>
      </c>
      <c r="E26" s="1253">
        <f>SUM(E20:E25)</f>
        <v>0</v>
      </c>
      <c r="F26" s="1246">
        <f>SUM(F20:F25)</f>
        <v>0</v>
      </c>
      <c r="G26" s="1254"/>
      <c r="H26" s="649"/>
      <c r="I26" s="649"/>
      <c r="J26" s="649"/>
      <c r="K26" s="649"/>
      <c r="L26" s="649"/>
      <c r="M26" s="649"/>
      <c r="N26" s="649"/>
      <c r="O26" s="649"/>
      <c r="P26" s="649"/>
      <c r="Q26" s="1230"/>
    </row>
    <row r="27" spans="2:22" ht="7.5" customHeight="1" thickBot="1" x14ac:dyDescent="0.3">
      <c r="B27" s="1229"/>
      <c r="C27" s="1255"/>
      <c r="D27" s="1255"/>
      <c r="E27" s="1256"/>
      <c r="F27" s="1256"/>
      <c r="G27" s="1254"/>
      <c r="H27" s="649"/>
      <c r="I27" s="649"/>
      <c r="J27" s="649"/>
      <c r="K27" s="649"/>
      <c r="L27" s="649"/>
      <c r="M27" s="649"/>
      <c r="N27" s="649"/>
      <c r="O27" s="649"/>
      <c r="P27" s="649"/>
      <c r="Q27" s="1230"/>
    </row>
    <row r="28" spans="2:22" ht="15.75" thickBot="1" x14ac:dyDescent="0.3">
      <c r="B28" s="1229"/>
      <c r="C28" s="657"/>
      <c r="D28" s="653"/>
      <c r="E28" s="664" t="s">
        <v>826</v>
      </c>
      <c r="F28" s="1257">
        <f>E26+F26</f>
        <v>0</v>
      </c>
      <c r="G28" s="654"/>
      <c r="H28" s="649"/>
      <c r="I28" s="649"/>
      <c r="J28" s="649"/>
      <c r="K28" s="649"/>
      <c r="L28" s="649"/>
      <c r="M28" s="649"/>
      <c r="N28" s="649"/>
      <c r="O28" s="649"/>
      <c r="P28" s="649"/>
      <c r="Q28" s="1230"/>
    </row>
    <row r="29" spans="2:22" ht="15.75" thickBot="1" x14ac:dyDescent="0.3">
      <c r="B29" s="1229"/>
      <c r="C29" s="1252" t="s">
        <v>277</v>
      </c>
      <c r="D29" s="1252"/>
      <c r="E29" s="1252"/>
      <c r="F29" s="1252"/>
      <c r="G29" s="1252"/>
      <c r="H29" s="1252"/>
      <c r="I29" s="1252"/>
      <c r="J29" s="1252"/>
      <c r="K29" s="1252"/>
      <c r="L29" s="1252"/>
      <c r="M29" s="1252"/>
      <c r="N29" s="1252"/>
      <c r="O29" s="1252"/>
      <c r="P29" s="1252"/>
      <c r="Q29" s="1231"/>
    </row>
    <row r="30" spans="2:22" x14ac:dyDescent="0.25">
      <c r="B30" s="1232"/>
      <c r="C30" s="2199" t="s">
        <v>554</v>
      </c>
      <c r="D30" s="2197" t="s">
        <v>556</v>
      </c>
      <c r="E30" s="2213" t="s">
        <v>271</v>
      </c>
      <c r="F30" s="2197" t="s">
        <v>272</v>
      </c>
      <c r="G30" s="2213" t="s">
        <v>278</v>
      </c>
      <c r="H30" s="2217" t="s">
        <v>279</v>
      </c>
      <c r="I30" s="2217" t="s">
        <v>280</v>
      </c>
      <c r="J30" s="2215" t="s">
        <v>473</v>
      </c>
      <c r="K30" s="2215" t="s">
        <v>599</v>
      </c>
      <c r="L30" s="2215" t="s">
        <v>598</v>
      </c>
      <c r="M30" s="2215" t="s">
        <v>273</v>
      </c>
      <c r="N30" s="2215" t="s">
        <v>600</v>
      </c>
      <c r="O30" s="2217" t="s">
        <v>274</v>
      </c>
      <c r="P30" s="2197" t="s">
        <v>442</v>
      </c>
      <c r="Q30" s="1234"/>
    </row>
    <row r="31" spans="2:22" x14ac:dyDescent="0.25">
      <c r="B31" s="1232"/>
      <c r="C31" s="2228"/>
      <c r="D31" s="2229"/>
      <c r="E31" s="2231"/>
      <c r="F31" s="2229"/>
      <c r="G31" s="2231"/>
      <c r="H31" s="2232"/>
      <c r="I31" s="2232"/>
      <c r="J31" s="2230"/>
      <c r="K31" s="2230"/>
      <c r="L31" s="2230"/>
      <c r="M31" s="2230"/>
      <c r="N31" s="2230"/>
      <c r="O31" s="2232"/>
      <c r="P31" s="2229"/>
      <c r="Q31" s="1234"/>
    </row>
    <row r="32" spans="2:22" ht="15" customHeight="1" x14ac:dyDescent="0.25">
      <c r="B32" s="1229"/>
      <c r="C32" s="409"/>
      <c r="D32" s="411"/>
      <c r="E32" s="365"/>
      <c r="F32" s="362"/>
      <c r="G32" s="307" t="s">
        <v>474</v>
      </c>
      <c r="H32" s="308"/>
      <c r="I32" s="309"/>
      <c r="J32" s="310" t="s">
        <v>464</v>
      </c>
      <c r="K32" s="311"/>
      <c r="L32" s="312" t="s">
        <v>464</v>
      </c>
      <c r="M32" s="313"/>
      <c r="N32" s="271"/>
      <c r="O32" s="271"/>
      <c r="P32" s="314"/>
      <c r="Q32" s="1230"/>
      <c r="R32" s="17"/>
    </row>
    <row r="33" spans="2:18" x14ac:dyDescent="0.25">
      <c r="B33" s="1229"/>
      <c r="C33" s="409"/>
      <c r="D33" s="47"/>
      <c r="E33" s="365"/>
      <c r="F33" s="362"/>
      <c r="G33" s="307"/>
      <c r="H33" s="308"/>
      <c r="I33" s="309"/>
      <c r="J33" s="310"/>
      <c r="K33" s="311"/>
      <c r="L33" s="312"/>
      <c r="M33" s="313"/>
      <c r="N33" s="271"/>
      <c r="O33" s="271"/>
      <c r="P33" s="314"/>
      <c r="Q33" s="1230"/>
      <c r="R33" s="17"/>
    </row>
    <row r="34" spans="2:18" x14ac:dyDescent="0.25">
      <c r="B34" s="1229"/>
      <c r="C34" s="410"/>
      <c r="D34" s="47"/>
      <c r="E34" s="366"/>
      <c r="F34" s="364"/>
      <c r="G34" s="38"/>
      <c r="H34" s="253"/>
      <c r="I34" s="254"/>
      <c r="J34" s="237"/>
      <c r="K34" s="238"/>
      <c r="L34" s="40"/>
      <c r="M34" s="230"/>
      <c r="N34" s="379"/>
      <c r="O34" s="379"/>
      <c r="P34" s="41"/>
      <c r="Q34" s="1230"/>
    </row>
    <row r="35" spans="2:18" x14ac:dyDescent="0.25">
      <c r="B35" s="1229"/>
      <c r="C35" s="409"/>
      <c r="D35" s="47"/>
      <c r="E35" s="366"/>
      <c r="F35" s="364"/>
      <c r="G35" s="38"/>
      <c r="H35" s="253"/>
      <c r="I35" s="254"/>
      <c r="J35" s="237"/>
      <c r="K35" s="238"/>
      <c r="L35" s="40"/>
      <c r="M35" s="230"/>
      <c r="N35" s="379"/>
      <c r="O35" s="379"/>
      <c r="P35" s="41"/>
      <c r="Q35" s="1230"/>
    </row>
    <row r="36" spans="2:18" x14ac:dyDescent="0.25">
      <c r="B36" s="1229"/>
      <c r="C36" s="410"/>
      <c r="D36" s="47"/>
      <c r="E36" s="366"/>
      <c r="F36" s="364"/>
      <c r="G36" s="38"/>
      <c r="H36" s="379"/>
      <c r="I36" s="39"/>
      <c r="J36" s="237"/>
      <c r="K36" s="238"/>
      <c r="L36" s="40"/>
      <c r="M36" s="230"/>
      <c r="N36" s="379"/>
      <c r="O36" s="379"/>
      <c r="P36" s="41"/>
      <c r="Q36" s="1230"/>
    </row>
    <row r="37" spans="2:18" x14ac:dyDescent="0.25">
      <c r="B37" s="1229"/>
      <c r="C37" s="409"/>
      <c r="D37" s="47"/>
      <c r="E37" s="366"/>
      <c r="F37" s="364"/>
      <c r="G37" s="38"/>
      <c r="H37" s="379"/>
      <c r="I37" s="39"/>
      <c r="J37" s="237"/>
      <c r="K37" s="238"/>
      <c r="L37" s="40"/>
      <c r="M37" s="230"/>
      <c r="N37" s="379"/>
      <c r="O37" s="379"/>
      <c r="P37" s="41"/>
      <c r="Q37" s="1230"/>
    </row>
    <row r="38" spans="2:18" x14ac:dyDescent="0.25">
      <c r="B38" s="1258"/>
      <c r="C38" s="410"/>
      <c r="D38" s="47"/>
      <c r="E38" s="366"/>
      <c r="F38" s="364"/>
      <c r="G38" s="38"/>
      <c r="H38" s="379"/>
      <c r="I38" s="39"/>
      <c r="J38" s="237"/>
      <c r="K38" s="238"/>
      <c r="L38" s="40"/>
      <c r="M38" s="230"/>
      <c r="N38" s="379"/>
      <c r="O38" s="379"/>
      <c r="P38" s="41"/>
      <c r="Q38" s="1230"/>
    </row>
    <row r="39" spans="2:18" x14ac:dyDescent="0.25">
      <c r="B39" s="700"/>
      <c r="C39" s="409"/>
      <c r="D39" s="47"/>
      <c r="E39" s="366"/>
      <c r="F39" s="364"/>
      <c r="G39" s="38"/>
      <c r="H39" s="379"/>
      <c r="I39" s="39"/>
      <c r="J39" s="237"/>
      <c r="K39" s="238"/>
      <c r="L39" s="40"/>
      <c r="M39" s="230"/>
      <c r="N39" s="379"/>
      <c r="O39" s="379"/>
      <c r="P39" s="41"/>
      <c r="Q39" s="1230"/>
    </row>
    <row r="40" spans="2:18" x14ac:dyDescent="0.25">
      <c r="B40" s="700"/>
      <c r="C40" s="410"/>
      <c r="D40" s="47"/>
      <c r="E40" s="366"/>
      <c r="F40" s="364"/>
      <c r="G40" s="38"/>
      <c r="H40" s="379"/>
      <c r="I40" s="39"/>
      <c r="J40" s="237"/>
      <c r="K40" s="238"/>
      <c r="L40" s="40"/>
      <c r="M40" s="230"/>
      <c r="N40" s="379"/>
      <c r="O40" s="379"/>
      <c r="P40" s="41"/>
      <c r="Q40" s="1230"/>
    </row>
    <row r="41" spans="2:18" x14ac:dyDescent="0.25">
      <c r="B41" s="700"/>
      <c r="C41" s="409"/>
      <c r="D41" s="47"/>
      <c r="E41" s="366"/>
      <c r="F41" s="364"/>
      <c r="G41" s="38"/>
      <c r="H41" s="253"/>
      <c r="I41" s="254"/>
      <c r="J41" s="237"/>
      <c r="K41" s="238"/>
      <c r="L41" s="40"/>
      <c r="M41" s="230"/>
      <c r="N41" s="379"/>
      <c r="O41" s="379"/>
      <c r="P41" s="41"/>
      <c r="Q41" s="1230"/>
    </row>
    <row r="42" spans="2:18" ht="7.5" customHeight="1" thickBot="1" x14ac:dyDescent="0.3">
      <c r="B42" s="1259"/>
      <c r="C42" s="1260"/>
      <c r="D42" s="1242"/>
      <c r="E42" s="1261"/>
      <c r="F42" s="1238"/>
      <c r="G42" s="1262"/>
      <c r="H42" s="1263"/>
      <c r="I42" s="1264"/>
      <c r="J42" s="1265"/>
      <c r="K42" s="1265"/>
      <c r="L42" s="1266"/>
      <c r="M42" s="1267"/>
      <c r="N42" s="1263"/>
      <c r="O42" s="1263"/>
      <c r="P42" s="1268"/>
      <c r="Q42" s="1230"/>
    </row>
    <row r="43" spans="2:18" ht="15.75" thickBot="1" x14ac:dyDescent="0.3">
      <c r="B43" s="1229"/>
      <c r="C43" s="657"/>
      <c r="D43" s="1244" t="s">
        <v>282</v>
      </c>
      <c r="E43" s="1253">
        <f>SUM(E32:E42)</f>
        <v>0</v>
      </c>
      <c r="F43" s="1246">
        <f>SUM(F32:F42)</f>
        <v>0</v>
      </c>
      <c r="G43" s="1269"/>
      <c r="H43" s="1270"/>
      <c r="I43" s="1271"/>
      <c r="J43" s="649"/>
      <c r="K43" s="649"/>
      <c r="L43" s="649"/>
      <c r="M43" s="649"/>
      <c r="N43" s="649"/>
      <c r="O43" s="1271"/>
      <c r="P43" s="1271"/>
      <c r="Q43" s="1272"/>
    </row>
    <row r="44" spans="2:18" ht="3.75" customHeight="1" thickBot="1" x14ac:dyDescent="0.3">
      <c r="B44" s="1229"/>
      <c r="C44" s="1255"/>
      <c r="D44" s="1255"/>
      <c r="E44" s="1256"/>
      <c r="F44" s="1256"/>
      <c r="G44" s="1254"/>
      <c r="H44" s="1273"/>
      <c r="I44" s="1271"/>
      <c r="J44" s="649"/>
      <c r="K44" s="649"/>
      <c r="L44" s="649"/>
      <c r="M44" s="649"/>
      <c r="N44" s="649"/>
      <c r="O44" s="1271"/>
      <c r="P44" s="1271"/>
      <c r="Q44" s="1272"/>
    </row>
    <row r="45" spans="2:18" ht="15.75" thickBot="1" x14ac:dyDescent="0.3">
      <c r="B45" s="1229"/>
      <c r="C45" s="657"/>
      <c r="D45" s="1271"/>
      <c r="E45" s="1274" t="s">
        <v>283</v>
      </c>
      <c r="F45" s="1257">
        <f>ROUND((E43+F43),0)</f>
        <v>0</v>
      </c>
      <c r="G45" s="657"/>
      <c r="H45" s="657"/>
      <c r="I45" s="657"/>
      <c r="J45" s="657"/>
      <c r="K45" s="657"/>
      <c r="L45" s="657"/>
      <c r="M45" s="657"/>
      <c r="N45" s="657"/>
      <c r="O45" s="657"/>
      <c r="P45" s="1275"/>
      <c r="Q45" s="1272"/>
    </row>
    <row r="46" spans="2:18" ht="7.5" customHeight="1" x14ac:dyDescent="0.25">
      <c r="B46" s="1229"/>
      <c r="C46" s="657"/>
      <c r="D46" s="657"/>
      <c r="E46" s="1276"/>
      <c r="F46" s="1277"/>
      <c r="G46" s="657"/>
      <c r="H46" s="657"/>
      <c r="I46" s="657"/>
      <c r="J46" s="657"/>
      <c r="K46" s="657"/>
      <c r="L46" s="657"/>
      <c r="M46" s="657"/>
      <c r="N46" s="657"/>
      <c r="O46" s="657"/>
      <c r="P46" s="1271"/>
      <c r="Q46" s="1272"/>
    </row>
    <row r="47" spans="2:18" ht="15.75" thickBot="1" x14ac:dyDescent="0.3">
      <c r="B47" s="1229"/>
      <c r="C47" s="1278" t="s">
        <v>834</v>
      </c>
      <c r="D47" s="657"/>
      <c r="E47" s="1276"/>
      <c r="F47" s="1277"/>
      <c r="G47" s="1279"/>
      <c r="H47" s="1279"/>
      <c r="I47" s="1279"/>
      <c r="J47" s="1279"/>
      <c r="K47" s="1279"/>
      <c r="L47" s="649"/>
      <c r="M47" s="1005"/>
      <c r="N47" s="946"/>
      <c r="O47" s="657"/>
      <c r="P47" s="1271"/>
      <c r="Q47" s="1272"/>
    </row>
    <row r="48" spans="2:18" x14ac:dyDescent="0.25">
      <c r="B48" s="1229"/>
      <c r="C48" s="1130" t="s">
        <v>759</v>
      </c>
      <c r="D48" s="1130"/>
      <c r="E48" s="1280"/>
      <c r="F48" s="490"/>
      <c r="G48" s="1279"/>
      <c r="H48" s="1279"/>
      <c r="I48" s="1279"/>
      <c r="J48" s="1279"/>
      <c r="K48" s="1279"/>
      <c r="L48" s="649"/>
      <c r="M48" s="1005"/>
      <c r="N48" s="946"/>
      <c r="O48" s="657"/>
      <c r="P48" s="1271"/>
      <c r="Q48" s="1272"/>
    </row>
    <row r="49" spans="2:17" ht="15.75" thickBot="1" x14ac:dyDescent="0.3">
      <c r="B49" s="1229"/>
      <c r="C49" s="1281" t="s">
        <v>761</v>
      </c>
      <c r="D49" s="1281"/>
      <c r="E49" s="1282"/>
      <c r="F49" s="1283">
        <f>'6C'!K120+'6C'!L120+'6C'!J8</f>
        <v>0</v>
      </c>
      <c r="G49" s="1279"/>
      <c r="H49" s="1279"/>
      <c r="I49" s="1279"/>
      <c r="J49" s="1279"/>
      <c r="K49" s="1279"/>
      <c r="L49" s="649"/>
      <c r="M49" s="1005"/>
      <c r="N49" s="946"/>
      <c r="O49" s="657"/>
      <c r="P49" s="1271"/>
      <c r="Q49" s="1272"/>
    </row>
    <row r="50" spans="2:17" ht="16.5" thickTop="1" thickBot="1" x14ac:dyDescent="0.3">
      <c r="B50" s="1229"/>
      <c r="C50" s="657" t="s">
        <v>760</v>
      </c>
      <c r="D50" s="657"/>
      <c r="E50" s="1276"/>
      <c r="F50" s="486">
        <f>IFERROR(F48/F49,0)</f>
        <v>0</v>
      </c>
      <c r="G50" s="1279"/>
      <c r="H50" s="1279"/>
      <c r="I50" s="1279"/>
      <c r="J50" s="1279"/>
      <c r="K50" s="1279"/>
      <c r="L50" s="649"/>
      <c r="M50" s="1005"/>
      <c r="N50" s="946"/>
      <c r="O50" s="657"/>
      <c r="P50" s="1271"/>
      <c r="Q50" s="1272"/>
    </row>
    <row r="51" spans="2:17" ht="7.5" customHeight="1" x14ac:dyDescent="0.25">
      <c r="B51" s="1229"/>
      <c r="C51" s="649"/>
      <c r="D51" s="649"/>
      <c r="E51" s="654"/>
      <c r="F51" s="1284"/>
      <c r="G51" s="654"/>
      <c r="H51" s="649"/>
      <c r="I51" s="649"/>
      <c r="J51" s="649"/>
      <c r="K51" s="649"/>
      <c r="L51" s="649"/>
      <c r="M51" s="649"/>
      <c r="N51" s="649"/>
      <c r="O51" s="649"/>
      <c r="P51" s="649"/>
      <c r="Q51" s="1230"/>
    </row>
    <row r="52" spans="2:17" ht="15.75" thickBot="1" x14ac:dyDescent="0.3">
      <c r="B52" s="1229"/>
      <c r="C52" s="1252" t="s">
        <v>284</v>
      </c>
      <c r="D52" s="1252"/>
      <c r="E52" s="1252"/>
      <c r="F52" s="1252"/>
      <c r="G52" s="1252"/>
      <c r="H52" s="1252"/>
      <c r="I52" s="1252"/>
      <c r="J52" s="1252"/>
      <c r="K52" s="1252"/>
      <c r="L52" s="1252"/>
      <c r="M52" s="1252"/>
      <c r="N52" s="1252"/>
      <c r="O52" s="1252"/>
      <c r="P52" s="1252"/>
      <c r="Q52" s="1230"/>
    </row>
    <row r="53" spans="2:17" ht="27" thickBot="1" x14ac:dyDescent="0.3">
      <c r="B53" s="1229"/>
      <c r="C53" s="1285" t="s">
        <v>555</v>
      </c>
      <c r="D53" s="1286" t="s">
        <v>558</v>
      </c>
      <c r="E53" s="1287" t="s">
        <v>271</v>
      </c>
      <c r="F53" s="1287" t="s">
        <v>272</v>
      </c>
      <c r="G53" s="1287" t="s">
        <v>278</v>
      </c>
      <c r="H53" s="1288" t="s">
        <v>279</v>
      </c>
      <c r="I53" s="1288" t="s">
        <v>280</v>
      </c>
      <c r="J53" s="1287" t="s">
        <v>473</v>
      </c>
      <c r="K53" s="1286" t="s">
        <v>599</v>
      </c>
      <c r="L53" s="1286" t="s">
        <v>598</v>
      </c>
      <c r="M53" s="1289" t="s">
        <v>273</v>
      </c>
      <c r="N53" s="1289" t="s">
        <v>281</v>
      </c>
      <c r="O53" s="1288" t="s">
        <v>274</v>
      </c>
      <c r="P53" s="1290" t="s">
        <v>442</v>
      </c>
      <c r="Q53" s="1230"/>
    </row>
    <row r="54" spans="2:17" x14ac:dyDescent="0.25">
      <c r="B54" s="700"/>
      <c r="C54" s="34"/>
      <c r="D54" s="276"/>
      <c r="E54" s="367"/>
      <c r="F54" s="360"/>
      <c r="G54" s="35" t="s">
        <v>474</v>
      </c>
      <c r="H54" s="42"/>
      <c r="I54" s="36"/>
      <c r="J54" s="236" t="s">
        <v>464</v>
      </c>
      <c r="K54" s="239"/>
      <c r="L54" s="241" t="s">
        <v>464</v>
      </c>
      <c r="M54" s="43"/>
      <c r="N54" s="42"/>
      <c r="O54" s="42"/>
      <c r="P54" s="44"/>
      <c r="Q54" s="1230"/>
    </row>
    <row r="55" spans="2:17" x14ac:dyDescent="0.25">
      <c r="B55" s="700"/>
      <c r="C55" s="37"/>
      <c r="D55" s="47"/>
      <c r="E55" s="366"/>
      <c r="F55" s="364"/>
      <c r="G55" s="38"/>
      <c r="H55" s="379"/>
      <c r="I55" s="39"/>
      <c r="J55" s="237"/>
      <c r="K55" s="238"/>
      <c r="L55" s="40"/>
      <c r="M55" s="230"/>
      <c r="N55" s="379"/>
      <c r="O55" s="379"/>
      <c r="P55" s="41"/>
      <c r="Q55" s="1230"/>
    </row>
    <row r="56" spans="2:17" x14ac:dyDescent="0.25">
      <c r="B56" s="700"/>
      <c r="C56" s="37"/>
      <c r="D56" s="47"/>
      <c r="E56" s="366"/>
      <c r="F56" s="364"/>
      <c r="G56" s="38"/>
      <c r="H56" s="379"/>
      <c r="I56" s="39"/>
      <c r="J56" s="237"/>
      <c r="K56" s="238"/>
      <c r="L56" s="40"/>
      <c r="M56" s="230"/>
      <c r="N56" s="379"/>
      <c r="O56" s="379"/>
      <c r="P56" s="41"/>
      <c r="Q56" s="1230"/>
    </row>
    <row r="57" spans="2:17" x14ac:dyDescent="0.25">
      <c r="B57" s="700"/>
      <c r="C57" s="37"/>
      <c r="D57" s="47"/>
      <c r="E57" s="366"/>
      <c r="F57" s="364"/>
      <c r="G57" s="38"/>
      <c r="H57" s="379"/>
      <c r="I57" s="39"/>
      <c r="J57" s="237"/>
      <c r="K57" s="238"/>
      <c r="L57" s="40"/>
      <c r="M57" s="230"/>
      <c r="N57" s="379"/>
      <c r="O57" s="379"/>
      <c r="P57" s="41"/>
      <c r="Q57" s="1230"/>
    </row>
    <row r="58" spans="2:17" x14ac:dyDescent="0.25">
      <c r="B58" s="700"/>
      <c r="C58" s="37"/>
      <c r="D58" s="47"/>
      <c r="E58" s="366"/>
      <c r="F58" s="364"/>
      <c r="G58" s="38"/>
      <c r="H58" s="45"/>
      <c r="I58" s="39"/>
      <c r="J58" s="237"/>
      <c r="K58" s="240"/>
      <c r="L58" s="242"/>
      <c r="M58" s="46"/>
      <c r="N58" s="45"/>
      <c r="O58" s="45"/>
      <c r="P58" s="47"/>
      <c r="Q58" s="1230"/>
    </row>
    <row r="59" spans="2:17" ht="7.5" customHeight="1" thickBot="1" x14ac:dyDescent="0.3">
      <c r="B59" s="1229"/>
      <c r="C59" s="1260"/>
      <c r="D59" s="1242"/>
      <c r="E59" s="1261"/>
      <c r="F59" s="1238"/>
      <c r="G59" s="1262"/>
      <c r="H59" s="797"/>
      <c r="I59" s="1264"/>
      <c r="J59" s="1291"/>
      <c r="K59" s="1265"/>
      <c r="L59" s="1292"/>
      <c r="M59" s="1293"/>
      <c r="N59" s="797"/>
      <c r="O59" s="797"/>
      <c r="P59" s="1294"/>
      <c r="Q59" s="1230"/>
    </row>
    <row r="60" spans="2:17" ht="15.75" thickBot="1" x14ac:dyDescent="0.3">
      <c r="B60" s="1229"/>
      <c r="C60" s="657"/>
      <c r="D60" s="1244" t="s">
        <v>282</v>
      </c>
      <c r="E60" s="1295">
        <f>SUM(E54:E59)</f>
        <v>0</v>
      </c>
      <c r="F60" s="1296">
        <f>SUM(F54:F59)</f>
        <v>0</v>
      </c>
      <c r="G60" s="1254"/>
      <c r="H60" s="1271"/>
      <c r="I60" s="649"/>
      <c r="J60" s="649"/>
      <c r="K60" s="649"/>
      <c r="L60" s="649"/>
      <c r="M60" s="649"/>
      <c r="N60" s="649"/>
      <c r="O60" s="649"/>
      <c r="P60" s="649"/>
      <c r="Q60" s="1230"/>
    </row>
    <row r="61" spans="2:17" ht="3.75" customHeight="1" thickBot="1" x14ac:dyDescent="0.3">
      <c r="B61" s="1229"/>
      <c r="C61" s="1271"/>
      <c r="D61" s="1271"/>
      <c r="E61" s="1256"/>
      <c r="F61" s="1297"/>
      <c r="G61" s="1254"/>
      <c r="H61" s="1271"/>
      <c r="I61" s="649"/>
      <c r="J61" s="649"/>
      <c r="K61" s="649"/>
      <c r="L61" s="649"/>
      <c r="M61" s="649"/>
      <c r="N61" s="649"/>
      <c r="O61" s="649"/>
      <c r="P61" s="649"/>
      <c r="Q61" s="1230"/>
    </row>
    <row r="62" spans="2:17" ht="16.5" customHeight="1" thickBot="1" x14ac:dyDescent="0.3">
      <c r="B62" s="1229"/>
      <c r="C62" s="657"/>
      <c r="D62" s="1271"/>
      <c r="E62" s="1274" t="s">
        <v>285</v>
      </c>
      <c r="F62" s="1257">
        <f>ROUND((E60+F60),0)</f>
        <v>0</v>
      </c>
      <c r="G62" s="657"/>
      <c r="H62" s="657"/>
      <c r="I62" s="657"/>
      <c r="J62" s="657"/>
      <c r="K62" s="657"/>
      <c r="L62" s="657"/>
      <c r="M62" s="657"/>
      <c r="N62" s="657"/>
      <c r="O62" s="657"/>
      <c r="P62" s="649"/>
      <c r="Q62" s="1230"/>
    </row>
    <row r="63" spans="2:17" ht="7.5" customHeight="1" x14ac:dyDescent="0.25">
      <c r="B63" s="1229"/>
      <c r="C63" s="657"/>
      <c r="D63" s="657"/>
      <c r="E63" s="1276"/>
      <c r="F63" s="1277"/>
      <c r="G63" s="657"/>
      <c r="H63" s="657"/>
      <c r="I63" s="657"/>
      <c r="J63" s="657"/>
      <c r="K63" s="657"/>
      <c r="L63" s="657"/>
      <c r="M63" s="657"/>
      <c r="N63" s="657"/>
      <c r="O63" s="657"/>
      <c r="P63" s="1271"/>
      <c r="Q63" s="1272"/>
    </row>
    <row r="64" spans="2:17" ht="15.75" thickBot="1" x14ac:dyDescent="0.3">
      <c r="B64" s="1229"/>
      <c r="C64" s="1278" t="s">
        <v>972</v>
      </c>
      <c r="D64" s="657"/>
      <c r="E64" s="1276"/>
      <c r="F64" s="1277"/>
      <c r="G64" s="1279"/>
      <c r="H64" s="1279"/>
      <c r="I64" s="1279"/>
      <c r="J64" s="1279"/>
      <c r="K64" s="1279"/>
      <c r="L64" s="649"/>
      <c r="M64" s="1005"/>
      <c r="N64" s="946"/>
      <c r="O64" s="657"/>
      <c r="P64" s="1271"/>
      <c r="Q64" s="1272"/>
    </row>
    <row r="65" spans="2:17" ht="15.75" thickBot="1" x14ac:dyDescent="0.3">
      <c r="B65" s="1229"/>
      <c r="C65" s="1285" t="s">
        <v>555</v>
      </c>
      <c r="D65" s="1286"/>
      <c r="E65" s="1286" t="s">
        <v>271</v>
      </c>
      <c r="F65" s="1298" t="s">
        <v>272</v>
      </c>
      <c r="G65" s="1279"/>
      <c r="H65" s="1279"/>
      <c r="I65" s="1279"/>
      <c r="J65" s="1279"/>
      <c r="K65" s="1279"/>
      <c r="L65" s="649"/>
      <c r="M65" s="1005"/>
      <c r="N65" s="946"/>
      <c r="O65" s="657"/>
      <c r="P65" s="1271"/>
      <c r="Q65" s="1272"/>
    </row>
    <row r="66" spans="2:17" x14ac:dyDescent="0.25">
      <c r="B66" s="1229"/>
      <c r="C66" s="37"/>
      <c r="D66" s="47"/>
      <c r="E66" s="366">
        <v>0</v>
      </c>
      <c r="F66" s="622"/>
      <c r="G66" s="1279"/>
      <c r="H66" s="1279"/>
      <c r="I66" s="1279"/>
      <c r="J66" s="1279"/>
      <c r="K66" s="1279"/>
      <c r="L66" s="649"/>
      <c r="M66" s="1005"/>
      <c r="N66" s="946"/>
      <c r="O66" s="657"/>
      <c r="P66" s="1271"/>
      <c r="Q66" s="1272"/>
    </row>
    <row r="67" spans="2:17" ht="7.5" customHeight="1" thickBot="1" x14ac:dyDescent="0.3">
      <c r="B67" s="1229"/>
      <c r="C67" s="1299"/>
      <c r="D67" s="1300"/>
      <c r="E67" s="1301"/>
      <c r="F67" s="1302"/>
      <c r="G67" s="1279"/>
      <c r="H67" s="1279"/>
      <c r="I67" s="1279"/>
      <c r="J67" s="1279"/>
      <c r="K67" s="1279"/>
      <c r="L67" s="649"/>
      <c r="M67" s="1005"/>
      <c r="N67" s="946"/>
      <c r="O67" s="657"/>
      <c r="P67" s="1271"/>
      <c r="Q67" s="1272"/>
    </row>
    <row r="68" spans="2:17" ht="15.75" thickBot="1" x14ac:dyDescent="0.3">
      <c r="B68" s="1229"/>
      <c r="C68" s="657"/>
      <c r="D68" s="657"/>
      <c r="E68" s="657"/>
      <c r="F68" s="621">
        <f>E66+F66</f>
        <v>0</v>
      </c>
      <c r="G68" s="1279"/>
      <c r="H68" s="1279"/>
      <c r="I68" s="1279"/>
      <c r="J68" s="1279"/>
      <c r="K68" s="1279"/>
      <c r="L68" s="649"/>
      <c r="M68" s="1005"/>
      <c r="N68" s="946"/>
      <c r="O68" s="657"/>
      <c r="P68" s="1271"/>
      <c r="Q68" s="1272"/>
    </row>
    <row r="69" spans="2:17" ht="7.5" customHeight="1" x14ac:dyDescent="0.25">
      <c r="B69" s="1229"/>
      <c r="C69" s="649"/>
      <c r="D69" s="649"/>
      <c r="E69" s="654"/>
      <c r="F69" s="1284"/>
      <c r="G69" s="654"/>
      <c r="H69" s="649"/>
      <c r="I69" s="649"/>
      <c r="J69" s="649"/>
      <c r="K69" s="649"/>
      <c r="L69" s="649"/>
      <c r="M69" s="649"/>
      <c r="N69" s="649"/>
      <c r="O69" s="649"/>
      <c r="P69" s="649"/>
      <c r="Q69" s="1230"/>
    </row>
    <row r="70" spans="2:17" ht="3.75" customHeight="1" thickBot="1" x14ac:dyDescent="0.3">
      <c r="B70" s="762"/>
      <c r="C70" s="657"/>
      <c r="D70" s="657"/>
      <c r="E70" s="1303"/>
      <c r="F70" s="1303"/>
      <c r="G70" s="657"/>
      <c r="H70" s="657"/>
      <c r="I70" s="657"/>
      <c r="J70" s="657"/>
      <c r="K70" s="657"/>
      <c r="L70" s="657"/>
      <c r="M70" s="657"/>
      <c r="N70" s="657"/>
      <c r="O70" s="657"/>
      <c r="P70" s="657"/>
      <c r="Q70" s="1304"/>
    </row>
    <row r="71" spans="2:17" ht="16.5" thickTop="1" thickBot="1" x14ac:dyDescent="0.3">
      <c r="B71" s="762"/>
      <c r="C71" s="657"/>
      <c r="D71" s="657"/>
      <c r="E71" s="1305" t="s">
        <v>559</v>
      </c>
      <c r="F71" s="1306">
        <f>F45+F62</f>
        <v>0</v>
      </c>
      <c r="G71" s="657"/>
      <c r="H71" s="657"/>
      <c r="I71" s="657"/>
      <c r="J71" s="657"/>
      <c r="K71" s="657"/>
      <c r="L71" s="657"/>
      <c r="M71" s="657"/>
      <c r="N71" s="657"/>
      <c r="O71" s="657"/>
      <c r="P71" s="657"/>
      <c r="Q71" s="1304"/>
    </row>
    <row r="72" spans="2:17" ht="9" customHeight="1" thickTop="1" thickBot="1" x14ac:dyDescent="0.3">
      <c r="B72" s="1307"/>
      <c r="C72" s="1308"/>
      <c r="D72" s="1308"/>
      <c r="E72" s="1309"/>
      <c r="F72" s="1310"/>
      <c r="G72" s="1310"/>
      <c r="H72" s="1311"/>
      <c r="I72" s="1311"/>
      <c r="J72" s="1312"/>
      <c r="K72" s="1312"/>
      <c r="L72" s="1312"/>
      <c r="M72" s="1312"/>
      <c r="N72" s="1312"/>
      <c r="O72" s="1311"/>
      <c r="P72" s="1311"/>
      <c r="Q72" s="1313"/>
    </row>
    <row r="76" spans="2:17" ht="15.75" hidden="1" thickBot="1" x14ac:dyDescent="0.3">
      <c r="C76" s="740"/>
      <c r="D76" s="731" t="s">
        <v>778</v>
      </c>
      <c r="E76"/>
      <c r="F76" s="809" t="s">
        <v>777</v>
      </c>
      <c r="G76"/>
      <c r="H76"/>
      <c r="I76"/>
      <c r="J76"/>
      <c r="K76"/>
      <c r="L76"/>
      <c r="M76"/>
    </row>
    <row r="77" spans="2:17" ht="15.75" hidden="1" thickBot="1" x14ac:dyDescent="0.3">
      <c r="C77" s="740"/>
      <c r="D77" s="1218" t="s">
        <v>781</v>
      </c>
      <c r="E77" s="1219">
        <f>'6A'!L120</f>
        <v>0</v>
      </c>
      <c r="F77" s="1219">
        <f>ABS(E77-F45)</f>
        <v>0</v>
      </c>
      <c r="G77"/>
      <c r="H77" s="1220" t="s">
        <v>624</v>
      </c>
      <c r="I77" s="1221"/>
      <c r="J77" s="487">
        <f>(COUNTIF(D32:D41,H77))+(COUNTIF(D54:D58,H77))</f>
        <v>0</v>
      </c>
      <c r="K77"/>
      <c r="L77"/>
      <c r="M77"/>
    </row>
    <row r="78" spans="2:17" ht="15.75" hidden="1" thickBot="1" x14ac:dyDescent="0.3">
      <c r="C78" s="740"/>
      <c r="D78" s="1222" t="s">
        <v>782</v>
      </c>
      <c r="E78" s="1223">
        <f>'6A'!X120</f>
        <v>0</v>
      </c>
      <c r="F78" s="1223">
        <f>ABS(E78-F62)</f>
        <v>0</v>
      </c>
      <c r="G78"/>
      <c r="H78"/>
      <c r="I78"/>
      <c r="J78"/>
      <c r="K78"/>
      <c r="L78"/>
      <c r="M78"/>
    </row>
    <row r="79" spans="2:17" ht="15.75" hidden="1" thickBot="1" x14ac:dyDescent="0.3">
      <c r="C79" s="740"/>
      <c r="D79" s="1222" t="s">
        <v>783</v>
      </c>
      <c r="E79" s="1223">
        <f>'6A'!J120</f>
        <v>0</v>
      </c>
      <c r="F79" s="1223">
        <f>ABS(E79-F71)</f>
        <v>0</v>
      </c>
      <c r="G79"/>
      <c r="H79" s="1220" t="s">
        <v>971</v>
      </c>
      <c r="I79" s="1220"/>
      <c r="J79" s="1220"/>
      <c r="K79" s="1220"/>
      <c r="L79" s="1220"/>
      <c r="M79" s="1224">
        <f>'6A'!X107</f>
        <v>0</v>
      </c>
    </row>
  </sheetData>
  <sheetProtection algorithmName="SHA-512" hashValue="VtnaKeMpV+GI7S8X5240XczpfsRxa72jeRutr4Zx9Jp55E12FnyK1qaedtOn+W/EvAuCBhln812NPYrT0RPfKg==" saltValue="kdLa2KVlh9huJWvnBpRAmA==" spinCount="100000" sheet="1" formatCells="0" formatColumns="0" formatRows="0" insertRows="0"/>
  <mergeCells count="46">
    <mergeCell ref="M30:M31"/>
    <mergeCell ref="N30:N31"/>
    <mergeCell ref="P30:P31"/>
    <mergeCell ref="E30:E31"/>
    <mergeCell ref="O30:O31"/>
    <mergeCell ref="F30:F31"/>
    <mergeCell ref="G30:G31"/>
    <mergeCell ref="H30:H31"/>
    <mergeCell ref="I30:I31"/>
    <mergeCell ref="C30:C31"/>
    <mergeCell ref="D30:D31"/>
    <mergeCell ref="J30:J31"/>
    <mergeCell ref="K30:K31"/>
    <mergeCell ref="L30:L31"/>
    <mergeCell ref="C3:P3"/>
    <mergeCell ref="C5:M5"/>
    <mergeCell ref="J8:M8"/>
    <mergeCell ref="T11:X12"/>
    <mergeCell ref="H6:H7"/>
    <mergeCell ref="I6:I7"/>
    <mergeCell ref="J6:M7"/>
    <mergeCell ref="J12:M12"/>
    <mergeCell ref="G6:G7"/>
    <mergeCell ref="T8:X9"/>
    <mergeCell ref="T5:X6"/>
    <mergeCell ref="J25:M25"/>
    <mergeCell ref="F6:F7"/>
    <mergeCell ref="E6:E7"/>
    <mergeCell ref="C6:C7"/>
    <mergeCell ref="J18:M19"/>
    <mergeCell ref="J20:M20"/>
    <mergeCell ref="J24:M24"/>
    <mergeCell ref="F18:F19"/>
    <mergeCell ref="G18:G19"/>
    <mergeCell ref="H18:H19"/>
    <mergeCell ref="I18:I19"/>
    <mergeCell ref="D6:D7"/>
    <mergeCell ref="J13:M13"/>
    <mergeCell ref="C18:C19"/>
    <mergeCell ref="D18:D19"/>
    <mergeCell ref="E18:E19"/>
    <mergeCell ref="N23:O23"/>
    <mergeCell ref="N24:O24"/>
    <mergeCell ref="N20:O20"/>
    <mergeCell ref="N21:O21"/>
    <mergeCell ref="N22:O22"/>
  </mergeCells>
  <phoneticPr fontId="20" type="noConversion"/>
  <conditionalFormatting sqref="C47:P50">
    <cfRule type="expression" dxfId="47" priority="152">
      <formula>$J$77=0</formula>
    </cfRule>
  </conditionalFormatting>
  <conditionalFormatting sqref="C64:P68">
    <cfRule type="expression" dxfId="46" priority="2">
      <formula>$M$79=0</formula>
    </cfRule>
  </conditionalFormatting>
  <conditionalFormatting sqref="L32:P41 L54:P58">
    <cfRule type="expression" dxfId="45" priority="37">
      <formula>$K32="Non-Recoverable"</formula>
    </cfRule>
  </conditionalFormatting>
  <conditionalFormatting sqref="N20:O24">
    <cfRule type="expression" dxfId="44" priority="10">
      <formula>(AND(C20&lt;&gt;"",(OR(D20="Select…",""))=TRUE))</formula>
    </cfRule>
  </conditionalFormatting>
  <conditionalFormatting sqref="T5 G47:G50">
    <cfRule type="containsText" dxfId="43" priority="34" operator="containsText" text="warning">
      <formula>NOT(ISERROR(SEARCH("warning",G5)))</formula>
    </cfRule>
  </conditionalFormatting>
  <conditionalFormatting sqref="T8">
    <cfRule type="containsText" dxfId="42" priority="33" operator="containsText" text="warning">
      <formula>NOT(ISERROR(SEARCH("warning",T8)))</formula>
    </cfRule>
  </conditionalFormatting>
  <conditionalFormatting sqref="T11">
    <cfRule type="containsText" dxfId="41" priority="32" operator="containsText" text="warning">
      <formula>NOT(ISERROR(SEARCH("warning",T11)))</formula>
    </cfRule>
  </conditionalFormatting>
  <conditionalFormatting sqref="U22">
    <cfRule type="expression" dxfId="40" priority="6">
      <formula>"(AND((ISBLANK(D8))=FALSE,(IF(D8=""Select…"",TRUE,FALSE))=FALSE))"</formula>
    </cfRule>
  </conditionalFormatting>
  <dataValidations count="11">
    <dataValidation type="list" allowBlank="1" showInputMessage="1" showErrorMessage="1" sqref="K54:K57" xr:uid="{00000000-0002-0000-1800-000000000000}">
      <formula1>INDIRECT(J32)</formula1>
    </dataValidation>
    <dataValidation type="list" allowBlank="1" showInputMessage="1" showErrorMessage="1" sqref="D32:D41 D20:D24 D8:D12" xr:uid="{00000000-0002-0000-1800-000002000000}">
      <formula1>Fund_Source</formula1>
    </dataValidation>
    <dataValidation type="list" allowBlank="1" showInputMessage="1" showErrorMessage="1" sqref="G32:G41 G54:G58" xr:uid="{00000000-0002-0000-1800-000003000000}">
      <formula1>"Select...,Public,Private"</formula1>
    </dataValidation>
    <dataValidation type="list" allowBlank="1" showInputMessage="1" showErrorMessage="1" sqref="G42 G59" xr:uid="{00000000-0002-0000-1800-000004000000}">
      <formula1>"Public,Private"</formula1>
    </dataValidation>
    <dataValidation type="list" allowBlank="1" showInputMessage="1" showErrorMessage="1" sqref="J32:J42 J54:J59" xr:uid="{00000000-0002-0000-1800-000005000000}">
      <formula1>G_or_L</formula1>
    </dataValidation>
    <dataValidation type="list" allowBlank="1" showInputMessage="1" showErrorMessage="1" sqref="K42" xr:uid="{00000000-0002-0000-1800-000006000000}">
      <formula1>INDIRECT(J32)</formula1>
    </dataValidation>
    <dataValidation type="list" allowBlank="1" showInputMessage="1" showErrorMessage="1" sqref="K58" xr:uid="{00000000-0002-0000-1800-000007000000}">
      <formula1>INDIRECT(J32)</formula1>
    </dataValidation>
    <dataValidation type="list" allowBlank="1" showInputMessage="1" showErrorMessage="1" sqref="K59" xr:uid="{00000000-0002-0000-1800-000008000000}">
      <formula1>INDIRECT(J32)</formula1>
    </dataValidation>
    <dataValidation type="list" allowBlank="1" showInputMessage="1" showErrorMessage="1" sqref="L32:L42 L54:L59" xr:uid="{00000000-0002-0000-1800-000009000000}">
      <formula1>Debt_Type</formula1>
    </dataValidation>
    <dataValidation type="list" allowBlank="1" showInputMessage="1" showErrorMessage="1" sqref="K32:K41" xr:uid="{00000000-0002-0000-1800-00000A000000}">
      <formula1>INDIRECT(J32)</formula1>
    </dataValidation>
    <dataValidation type="list" allowBlank="1" showInputMessage="1" showErrorMessage="1" sqref="D54:D58" xr:uid="{00000000-0002-0000-1800-000001000000}">
      <formula1>NonRes_FundSource</formula1>
    </dataValidation>
  </dataValidations>
  <pageMargins left="0.25" right="0.25" top="0.75" bottom="0.75" header="0.3" footer="0.3"/>
  <pageSetup paperSize="5" scale="83" orientation="landscape" r:id="rId1"/>
  <headerFooter>
    <oddFooter>&amp;LForm 7A
Financing Sources&amp;CCFA Forms</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7E450-42AB-4428-879E-364C88BA955D}">
  <sheetPr>
    <pageSetUpPr fitToPage="1"/>
  </sheetPr>
  <dimension ref="B1:BF73"/>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AN65" sqref="AN65"/>
    </sheetView>
  </sheetViews>
  <sheetFormatPr defaultColWidth="9.140625" defaultRowHeight="15" x14ac:dyDescent="0.25"/>
  <cols>
    <col min="1" max="2" width="1.7109375" style="13" customWidth="1"/>
    <col min="3" max="3" width="26.85546875" style="13" bestFit="1" customWidth="1"/>
    <col min="4" max="4" width="15.28515625" style="13" customWidth="1"/>
    <col min="5" max="5" width="5" style="13" bestFit="1" customWidth="1"/>
    <col min="6" max="32" width="5" style="13" customWidth="1"/>
    <col min="33" max="39" width="3.5703125" style="13" customWidth="1"/>
    <col min="40" max="40" width="5.85546875" style="13" bestFit="1" customWidth="1"/>
    <col min="41" max="41" width="2.28515625" style="13" customWidth="1"/>
    <col min="42" max="43" width="1.5703125" style="13" bestFit="1" customWidth="1"/>
    <col min="44" max="44" width="9.7109375" style="13" bestFit="1" customWidth="1"/>
    <col min="45" max="45" width="2.5703125" style="13" customWidth="1"/>
    <col min="46" max="46" width="3.5703125" style="13" customWidth="1"/>
    <col min="47" max="47" width="22.42578125" style="13" customWidth="1"/>
    <col min="48" max="48" width="1.5703125" style="13" bestFit="1" customWidth="1"/>
    <col min="49" max="49" width="5.5703125" style="13" customWidth="1"/>
    <col min="50" max="51" width="1.5703125" style="13" bestFit="1" customWidth="1"/>
    <col min="52" max="52" width="17.7109375" style="13" hidden="1" customWidth="1"/>
    <col min="53" max="53" width="4.140625" style="13" hidden="1" customWidth="1"/>
    <col min="54" max="54" width="8.5703125" style="13" hidden="1" customWidth="1"/>
    <col min="55" max="55" width="13.42578125" style="13" customWidth="1"/>
    <col min="56" max="16384" width="9.140625" style="13"/>
  </cols>
  <sheetData>
    <row r="1" spans="2:58" ht="9" customHeight="1" thickBot="1" x14ac:dyDescent="0.3">
      <c r="AP1" s="13" t="s">
        <v>587</v>
      </c>
      <c r="AQ1" s="13" t="s">
        <v>587</v>
      </c>
      <c r="AV1" s="13" t="s">
        <v>587</v>
      </c>
      <c r="AX1" s="13" t="s">
        <v>587</v>
      </c>
      <c r="AY1" s="13" t="s">
        <v>587</v>
      </c>
      <c r="AZ1" s="740"/>
      <c r="BA1" s="740"/>
      <c r="BB1" s="740"/>
    </row>
    <row r="2" spans="2:58" ht="9" customHeight="1" thickBot="1" x14ac:dyDescent="0.3">
      <c r="B2" s="1326"/>
      <c r="C2" s="814"/>
      <c r="D2" s="814"/>
      <c r="E2" s="814"/>
      <c r="F2" s="814"/>
      <c r="G2" s="814"/>
      <c r="H2" s="814"/>
      <c r="I2" s="814"/>
      <c r="J2" s="814"/>
      <c r="K2" s="814"/>
      <c r="L2" s="814"/>
      <c r="M2" s="815"/>
      <c r="N2" s="815"/>
      <c r="O2" s="815"/>
      <c r="P2" s="815"/>
      <c r="Q2" s="815"/>
      <c r="R2" s="815"/>
      <c r="S2" s="815"/>
      <c r="T2" s="815"/>
      <c r="U2" s="815"/>
      <c r="V2" s="815"/>
      <c r="W2" s="815"/>
      <c r="X2" s="815"/>
      <c r="Y2" s="815"/>
      <c r="Z2" s="815"/>
      <c r="AA2" s="815"/>
      <c r="AB2" s="815"/>
      <c r="AC2" s="815"/>
      <c r="AD2" s="815"/>
      <c r="AE2" s="815"/>
      <c r="AF2" s="815"/>
      <c r="AG2" s="815"/>
      <c r="AH2" s="815"/>
      <c r="AI2" s="815"/>
      <c r="AJ2" s="815"/>
      <c r="AK2" s="815"/>
      <c r="AL2" s="815"/>
      <c r="AM2" s="815"/>
      <c r="AN2" s="815"/>
      <c r="AO2" s="1327"/>
      <c r="AZ2" s="740"/>
      <c r="BA2" s="740"/>
      <c r="BB2" s="740"/>
    </row>
    <row r="3" spans="2:58" ht="18.75" x14ac:dyDescent="0.3">
      <c r="B3" s="1328"/>
      <c r="C3" s="1975" t="s">
        <v>905</v>
      </c>
      <c r="D3" s="1975"/>
      <c r="E3" s="1975"/>
      <c r="F3" s="1975"/>
      <c r="G3" s="1975"/>
      <c r="H3" s="1975"/>
      <c r="I3" s="1975"/>
      <c r="J3" s="1975"/>
      <c r="K3" s="1975"/>
      <c r="L3" s="1975"/>
      <c r="M3" s="1975"/>
      <c r="N3" s="1975"/>
      <c r="O3" s="1975"/>
      <c r="P3" s="1975"/>
      <c r="Q3" s="1975"/>
      <c r="R3" s="1975"/>
      <c r="S3" s="1975"/>
      <c r="T3" s="1975"/>
      <c r="U3" s="1975"/>
      <c r="V3" s="1975"/>
      <c r="W3" s="1975"/>
      <c r="X3" s="1975"/>
      <c r="Y3" s="1975"/>
      <c r="Z3" s="1975"/>
      <c r="AA3" s="1975"/>
      <c r="AB3" s="1975"/>
      <c r="AC3" s="1975"/>
      <c r="AD3" s="1975"/>
      <c r="AE3" s="1975"/>
      <c r="AF3" s="1975"/>
      <c r="AG3" s="1975"/>
      <c r="AH3" s="1975"/>
      <c r="AI3" s="1975"/>
      <c r="AJ3" s="1975"/>
      <c r="AK3" s="1975"/>
      <c r="AL3" s="1975"/>
      <c r="AM3" s="1975"/>
      <c r="AN3" s="1975"/>
      <c r="AO3" s="1304"/>
      <c r="AQ3" s="645"/>
      <c r="AR3" s="646" t="s">
        <v>930</v>
      </c>
      <c r="AS3" s="647"/>
      <c r="AT3" s="647"/>
      <c r="AU3" s="647"/>
      <c r="AV3" s="648"/>
      <c r="AZ3" s="1318" t="s">
        <v>715</v>
      </c>
      <c r="BA3" s="1319"/>
      <c r="BB3"/>
    </row>
    <row r="4" spans="2:58" ht="15" customHeight="1" x14ac:dyDescent="0.25">
      <c r="B4" s="1328"/>
      <c r="C4" s="601"/>
      <c r="D4" s="601"/>
      <c r="E4" s="601"/>
      <c r="F4" s="601"/>
      <c r="G4" s="601"/>
      <c r="H4" s="601"/>
      <c r="I4" s="601"/>
      <c r="J4" s="601"/>
      <c r="K4" s="601"/>
      <c r="L4" s="601"/>
      <c r="M4" s="657"/>
      <c r="N4" s="657"/>
      <c r="O4" s="657"/>
      <c r="P4" s="657"/>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1304"/>
      <c r="AQ4" s="1324"/>
      <c r="AR4" s="163"/>
      <c r="AS4" s="163"/>
      <c r="AT4" s="163"/>
      <c r="AU4" s="163"/>
      <c r="AV4" s="1325"/>
      <c r="AZ4" s="1320" t="s">
        <v>902</v>
      </c>
      <c r="BA4" s="1321">
        <f>D16</f>
        <v>0</v>
      </c>
      <c r="BB4" t="s">
        <v>923</v>
      </c>
    </row>
    <row r="5" spans="2:58" ht="15" customHeight="1" thickBot="1" x14ac:dyDescent="0.3">
      <c r="B5" s="1182"/>
      <c r="C5" s="649"/>
      <c r="D5" s="649"/>
      <c r="E5" s="1329"/>
      <c r="F5" s="1330"/>
      <c r="G5" s="1331"/>
      <c r="H5" s="668"/>
      <c r="I5" s="1329"/>
      <c r="J5" s="1329"/>
      <c r="K5" s="1329"/>
      <c r="L5" s="1332"/>
      <c r="M5" s="657"/>
      <c r="N5" s="657"/>
      <c r="O5" s="657"/>
      <c r="P5" s="657"/>
      <c r="Q5" s="657"/>
      <c r="R5" s="657"/>
      <c r="S5" s="657"/>
      <c r="T5" s="657"/>
      <c r="U5" s="657"/>
      <c r="V5" s="657"/>
      <c r="W5" s="657"/>
      <c r="X5" s="657"/>
      <c r="Y5" s="657"/>
      <c r="Z5" s="657"/>
      <c r="AA5" s="657"/>
      <c r="AB5" s="657"/>
      <c r="AC5" s="657"/>
      <c r="AD5" s="657"/>
      <c r="AE5" s="657"/>
      <c r="AF5" s="657"/>
      <c r="AG5" s="657"/>
      <c r="AH5" s="657"/>
      <c r="AI5" s="657"/>
      <c r="AJ5" s="657"/>
      <c r="AK5" s="657"/>
      <c r="AL5" s="657"/>
      <c r="AM5" s="657"/>
      <c r="AN5" s="657"/>
      <c r="AO5" s="1304"/>
      <c r="AQ5" s="650"/>
      <c r="AR5" s="2233" t="str">
        <f>IF(BA20&lt;&gt;0,(IF((ABS(BA11-BA20)&lt;=10)=TRUE,"",Messages!B69)),"")</f>
        <v/>
      </c>
      <c r="AS5" s="2233"/>
      <c r="AT5" s="2233"/>
      <c r="AU5" s="2233"/>
      <c r="AV5" s="651"/>
      <c r="AZ5" s="1320" t="s">
        <v>906</v>
      </c>
      <c r="BA5" s="1321">
        <f>D24</f>
        <v>0</v>
      </c>
      <c r="BB5" t="s">
        <v>924</v>
      </c>
    </row>
    <row r="6" spans="2:58" ht="15" customHeight="1" x14ac:dyDescent="0.25">
      <c r="B6" s="1182"/>
      <c r="C6" s="657"/>
      <c r="D6" s="1333" t="s">
        <v>854</v>
      </c>
      <c r="E6" s="527"/>
      <c r="F6" s="526"/>
      <c r="G6" s="526"/>
      <c r="H6" s="526"/>
      <c r="I6" s="526"/>
      <c r="J6" s="526"/>
      <c r="K6" s="526"/>
      <c r="L6" s="526"/>
      <c r="M6" s="526"/>
      <c r="N6" s="526"/>
      <c r="O6" s="526"/>
      <c r="P6" s="526"/>
      <c r="Q6" s="526"/>
      <c r="R6" s="526"/>
      <c r="S6" s="526"/>
      <c r="T6" s="526"/>
      <c r="U6" s="526"/>
      <c r="V6" s="526"/>
      <c r="W6" s="526"/>
      <c r="X6" s="526"/>
      <c r="Y6" s="526"/>
      <c r="Z6" s="526"/>
      <c r="AA6" s="526"/>
      <c r="AB6" s="526"/>
      <c r="AC6" s="526"/>
      <c r="AD6" s="525"/>
      <c r="AE6" s="526"/>
      <c r="AF6" s="526"/>
      <c r="AG6" s="526"/>
      <c r="AH6" s="526"/>
      <c r="AI6" s="526"/>
      <c r="AJ6" s="526"/>
      <c r="AK6" s="526"/>
      <c r="AL6" s="526"/>
      <c r="AM6" s="524"/>
      <c r="AN6" s="657"/>
      <c r="AO6" s="1304"/>
      <c r="AQ6" s="650"/>
      <c r="AR6" s="2233"/>
      <c r="AS6" s="2233"/>
      <c r="AT6" s="2233"/>
      <c r="AU6" s="2233"/>
      <c r="AV6" s="651"/>
      <c r="AZ6" s="1322"/>
      <c r="BA6" s="1323"/>
      <c r="BB6"/>
      <c r="BE6" s="554"/>
      <c r="BF6" s="554"/>
    </row>
    <row r="7" spans="2:58" ht="15" customHeight="1" thickBot="1" x14ac:dyDescent="0.3">
      <c r="B7" s="1182"/>
      <c r="C7" s="657"/>
      <c r="D7" s="1333" t="s">
        <v>853</v>
      </c>
      <c r="E7" s="523" t="s">
        <v>860</v>
      </c>
      <c r="F7" s="521"/>
      <c r="G7" s="521"/>
      <c r="H7" s="521"/>
      <c r="I7" s="521"/>
      <c r="J7" s="521"/>
      <c r="K7" s="521"/>
      <c r="L7" s="521"/>
      <c r="M7" s="521"/>
      <c r="N7" s="521"/>
      <c r="O7" s="521"/>
      <c r="P7" s="521"/>
      <c r="Q7" s="521"/>
      <c r="R7" s="521"/>
      <c r="S7" s="521"/>
      <c r="T7" s="521"/>
      <c r="U7" s="521"/>
      <c r="V7" s="521"/>
      <c r="W7" s="521"/>
      <c r="X7" s="521"/>
      <c r="Y7" s="522"/>
      <c r="Z7" s="521"/>
      <c r="AA7" s="521"/>
      <c r="AB7" s="521"/>
      <c r="AC7" s="521"/>
      <c r="AD7" s="521"/>
      <c r="AE7" s="521"/>
      <c r="AF7" s="521"/>
      <c r="AG7" s="521"/>
      <c r="AH7" s="521"/>
      <c r="AI7" s="521"/>
      <c r="AJ7" s="521"/>
      <c r="AK7" s="521"/>
      <c r="AL7" s="521"/>
      <c r="AM7" s="520"/>
      <c r="AN7" s="1334"/>
      <c r="AO7" s="1304"/>
      <c r="AP7" s="1314"/>
      <c r="AQ7" s="650"/>
      <c r="AR7" s="2233"/>
      <c r="AS7" s="2233"/>
      <c r="AT7" s="2233"/>
      <c r="AU7" s="2233"/>
      <c r="AV7" s="651"/>
      <c r="AZ7" s="1320" t="s">
        <v>907</v>
      </c>
      <c r="BA7" s="1321">
        <f>D62</f>
        <v>0</v>
      </c>
      <c r="BB7" t="s">
        <v>925</v>
      </c>
      <c r="BE7" s="554"/>
    </row>
    <row r="8" spans="2:58" ht="15" customHeight="1" thickBot="1" x14ac:dyDescent="0.3">
      <c r="B8" s="1182"/>
      <c r="C8" s="649"/>
      <c r="D8" s="649"/>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1304"/>
      <c r="AQ8" s="650"/>
      <c r="AR8"/>
      <c r="AS8"/>
      <c r="AT8"/>
      <c r="AU8"/>
      <c r="AV8" s="651"/>
      <c r="AZ8" s="1322"/>
      <c r="BA8" s="1323"/>
      <c r="BB8"/>
      <c r="BE8" s="554"/>
      <c r="BF8" s="554"/>
    </row>
    <row r="9" spans="2:58" ht="15" customHeight="1" thickBot="1" x14ac:dyDescent="0.3">
      <c r="B9" s="1182"/>
      <c r="C9" s="2243" t="s">
        <v>904</v>
      </c>
      <c r="D9" s="2244"/>
      <c r="E9" s="2244"/>
      <c r="F9" s="2244"/>
      <c r="G9" s="2244"/>
      <c r="H9" s="2244"/>
      <c r="I9" s="2244"/>
      <c r="J9" s="2244"/>
      <c r="K9" s="2244"/>
      <c r="L9" s="2244"/>
      <c r="M9" s="2244"/>
      <c r="N9" s="2244"/>
      <c r="O9" s="2244"/>
      <c r="P9" s="2244"/>
      <c r="Q9" s="2244"/>
      <c r="R9" s="2244"/>
      <c r="S9" s="2244"/>
      <c r="T9" s="2244"/>
      <c r="U9" s="2244"/>
      <c r="V9" s="2244"/>
      <c r="W9" s="2244"/>
      <c r="X9" s="2244"/>
      <c r="Y9" s="2244"/>
      <c r="Z9" s="2244"/>
      <c r="AA9" s="2244"/>
      <c r="AB9" s="2244"/>
      <c r="AC9" s="2244"/>
      <c r="AD9" s="2244"/>
      <c r="AE9" s="2244"/>
      <c r="AF9" s="2244"/>
      <c r="AG9" s="2244"/>
      <c r="AH9" s="2244"/>
      <c r="AI9" s="2244"/>
      <c r="AJ9" s="2244"/>
      <c r="AK9" s="2244"/>
      <c r="AL9" s="2244"/>
      <c r="AM9" s="2244"/>
      <c r="AN9" s="2245"/>
      <c r="AO9" s="1304"/>
      <c r="AQ9" s="650"/>
      <c r="AR9" s="2233" t="str">
        <f>IF((ABS(BA23-BA11)&lt;=10)=TRUE,"",Messages!B70)</f>
        <v/>
      </c>
      <c r="AS9" s="2233"/>
      <c r="AT9" s="2233"/>
      <c r="AU9" s="2233"/>
      <c r="AV9" s="651"/>
      <c r="AZ9" s="1320" t="s">
        <v>908</v>
      </c>
      <c r="BA9" s="1321">
        <f>D40</f>
        <v>0</v>
      </c>
      <c r="BB9" t="s">
        <v>926</v>
      </c>
      <c r="BE9" s="554"/>
      <c r="BF9" s="554"/>
    </row>
    <row r="10" spans="2:58" ht="15" customHeight="1" thickBot="1" x14ac:dyDescent="0.3">
      <c r="B10" s="1182"/>
      <c r="C10" s="1335" t="s">
        <v>900</v>
      </c>
      <c r="D10" s="1336"/>
      <c r="E10" s="657"/>
      <c r="F10" s="657"/>
      <c r="G10" s="657"/>
      <c r="H10" s="657"/>
      <c r="I10" s="657"/>
      <c r="J10" s="657"/>
      <c r="K10" s="657"/>
      <c r="L10" s="657"/>
      <c r="M10" s="657"/>
      <c r="N10" s="657"/>
      <c r="O10" s="657"/>
      <c r="P10" s="657"/>
      <c r="Q10" s="657"/>
      <c r="R10" s="657"/>
      <c r="S10" s="657"/>
      <c r="T10" s="657"/>
      <c r="U10" s="657"/>
      <c r="V10" s="657"/>
      <c r="W10" s="657"/>
      <c r="X10" s="657"/>
      <c r="Y10" s="657"/>
      <c r="Z10" s="657"/>
      <c r="AA10" s="657"/>
      <c r="AB10" s="657"/>
      <c r="AC10" s="657"/>
      <c r="AD10" s="657"/>
      <c r="AE10" s="657"/>
      <c r="AF10" s="657"/>
      <c r="AG10" s="657"/>
      <c r="AH10" s="657"/>
      <c r="AI10" s="657"/>
      <c r="AJ10" s="657"/>
      <c r="AK10" s="657"/>
      <c r="AL10" s="657"/>
      <c r="AM10" s="657"/>
      <c r="AN10" s="1337" t="s">
        <v>852</v>
      </c>
      <c r="AO10" s="1304"/>
      <c r="AP10" s="1315"/>
      <c r="AQ10" s="650"/>
      <c r="AR10" s="2233"/>
      <c r="AS10" s="2233"/>
      <c r="AT10" s="2233"/>
      <c r="AU10" s="2233"/>
      <c r="AV10" s="651"/>
      <c r="AZ10" s="1320" t="s">
        <v>909</v>
      </c>
      <c r="BA10" s="1321">
        <f>D47</f>
        <v>0</v>
      </c>
      <c r="BB10" t="s">
        <v>927</v>
      </c>
      <c r="BE10" s="554"/>
    </row>
    <row r="11" spans="2:58" ht="15" customHeight="1" x14ac:dyDescent="0.25">
      <c r="B11" s="1182"/>
      <c r="C11" s="1338">
        <f>'7A'!C8</f>
        <v>0</v>
      </c>
      <c r="D11" s="1339">
        <f>'7A'!E8+'7A'!F8</f>
        <v>0</v>
      </c>
      <c r="E11" s="515"/>
      <c r="F11" s="514"/>
      <c r="G11" s="514"/>
      <c r="H11" s="514"/>
      <c r="I11" s="514"/>
      <c r="J11" s="514"/>
      <c r="K11" s="514"/>
      <c r="L11" s="514"/>
      <c r="M11" s="514"/>
      <c r="N11" s="514"/>
      <c r="O11" s="514"/>
      <c r="P11" s="514"/>
      <c r="Q11" s="514"/>
      <c r="R11" s="514"/>
      <c r="S11" s="514"/>
      <c r="T11" s="514"/>
      <c r="U11" s="514"/>
      <c r="V11" s="514"/>
      <c r="W11" s="514"/>
      <c r="X11" s="514"/>
      <c r="Y11" s="514"/>
      <c r="Z11" s="514"/>
      <c r="AA11" s="514"/>
      <c r="AB11" s="514"/>
      <c r="AC11" s="514"/>
      <c r="AD11" s="514"/>
      <c r="AE11" s="514"/>
      <c r="AF11" s="514"/>
      <c r="AG11" s="514"/>
      <c r="AH11" s="514"/>
      <c r="AI11" s="514"/>
      <c r="AJ11" s="514"/>
      <c r="AK11" s="514"/>
      <c r="AL11" s="514"/>
      <c r="AM11" s="514"/>
      <c r="AN11" s="1340">
        <f>SUM(E11:AF11)</f>
        <v>0</v>
      </c>
      <c r="AO11" s="1304"/>
      <c r="AP11" s="1315"/>
      <c r="AQ11" s="650"/>
      <c r="AR11" s="2233"/>
      <c r="AS11" s="2233"/>
      <c r="AT11" s="2233"/>
      <c r="AU11" s="2233"/>
      <c r="AV11" s="651"/>
      <c r="AZ11" s="1320" t="s">
        <v>921</v>
      </c>
      <c r="BA11" s="1321">
        <f>D49</f>
        <v>0</v>
      </c>
      <c r="BB11" s="751" t="s">
        <v>928</v>
      </c>
      <c r="BC11" s="554"/>
      <c r="BE11" s="554"/>
    </row>
    <row r="12" spans="2:58" ht="15" customHeight="1" x14ac:dyDescent="0.25">
      <c r="B12" s="1182"/>
      <c r="C12" s="1341">
        <f>'7A'!C9</f>
        <v>0</v>
      </c>
      <c r="D12" s="1342">
        <f>'7A'!E9+'7A'!F9</f>
        <v>0</v>
      </c>
      <c r="E12" s="511"/>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510"/>
      <c r="AL12" s="510"/>
      <c r="AM12" s="510"/>
      <c r="AN12" s="1343">
        <f>SUM(E12:AF12)</f>
        <v>0</v>
      </c>
      <c r="AO12" s="1304"/>
      <c r="AP12" s="1315"/>
      <c r="AQ12" s="650"/>
      <c r="AR12"/>
      <c r="AS12"/>
      <c r="AT12"/>
      <c r="AU12"/>
      <c r="AV12" s="651"/>
      <c r="AZ12" s="1320" t="s">
        <v>922</v>
      </c>
      <c r="BA12" s="1321">
        <f>BA11-BA7</f>
        <v>0</v>
      </c>
      <c r="BB12" s="751"/>
      <c r="BC12" s="554"/>
      <c r="BE12" s="554"/>
    </row>
    <row r="13" spans="2:58" ht="15" customHeight="1" thickBot="1" x14ac:dyDescent="0.3">
      <c r="B13" s="1182"/>
      <c r="C13" s="1341">
        <f>'7A'!C10</f>
        <v>0</v>
      </c>
      <c r="D13" s="1342">
        <f>'7A'!E10+'7A'!F10</f>
        <v>0</v>
      </c>
      <c r="E13" s="511"/>
      <c r="F13" s="510"/>
      <c r="G13" s="510"/>
      <c r="H13" s="510"/>
      <c r="I13" s="510"/>
      <c r="J13" s="510"/>
      <c r="K13" s="510"/>
      <c r="L13" s="510"/>
      <c r="M13" s="510"/>
      <c r="N13" s="510"/>
      <c r="O13" s="510"/>
      <c r="P13" s="510"/>
      <c r="Q13" s="510"/>
      <c r="R13" s="510"/>
      <c r="S13" s="510"/>
      <c r="T13" s="510"/>
      <c r="U13" s="510"/>
      <c r="V13" s="510"/>
      <c r="W13" s="510"/>
      <c r="X13" s="510"/>
      <c r="Y13" s="510"/>
      <c r="Z13" s="510"/>
      <c r="AA13" s="510"/>
      <c r="AB13" s="510"/>
      <c r="AC13" s="510"/>
      <c r="AD13" s="510"/>
      <c r="AE13" s="510"/>
      <c r="AF13" s="510"/>
      <c r="AG13" s="510"/>
      <c r="AH13" s="510"/>
      <c r="AI13" s="510"/>
      <c r="AJ13" s="510"/>
      <c r="AK13" s="510"/>
      <c r="AL13" s="510"/>
      <c r="AM13" s="510"/>
      <c r="AN13" s="1343">
        <f>SUM(E13:AF13)</f>
        <v>0</v>
      </c>
      <c r="AO13" s="1304"/>
      <c r="AQ13" s="650"/>
      <c r="AR13" s="2233" t="str">
        <f>IF(BA12&lt;&gt;0,Messages!B71,"")</f>
        <v/>
      </c>
      <c r="AS13" s="2233"/>
      <c r="AT13" s="2233"/>
      <c r="AU13" s="2233"/>
      <c r="AV13" s="651"/>
      <c r="AZ13"/>
      <c r="BA13"/>
      <c r="BB13"/>
    </row>
    <row r="14" spans="2:58" ht="15" customHeight="1" x14ac:dyDescent="0.25">
      <c r="B14" s="1182"/>
      <c r="C14" s="1341">
        <f>'7A'!C11</f>
        <v>0</v>
      </c>
      <c r="D14" s="1342">
        <f>'7A'!E11+'7A'!F11</f>
        <v>0</v>
      </c>
      <c r="E14" s="511"/>
      <c r="F14" s="510"/>
      <c r="G14" s="510"/>
      <c r="H14" s="510"/>
      <c r="I14" s="510"/>
      <c r="J14" s="510"/>
      <c r="K14" s="510"/>
      <c r="L14" s="510"/>
      <c r="M14" s="510"/>
      <c r="N14" s="510"/>
      <c r="O14" s="510"/>
      <c r="P14" s="510"/>
      <c r="Q14" s="510"/>
      <c r="R14" s="510"/>
      <c r="S14" s="510"/>
      <c r="T14" s="510"/>
      <c r="U14" s="510"/>
      <c r="V14" s="510"/>
      <c r="W14" s="510"/>
      <c r="X14" s="510"/>
      <c r="Y14" s="510"/>
      <c r="Z14" s="510"/>
      <c r="AA14" s="510"/>
      <c r="AB14" s="510"/>
      <c r="AC14" s="510"/>
      <c r="AD14" s="510"/>
      <c r="AE14" s="510"/>
      <c r="AF14" s="510"/>
      <c r="AG14" s="510"/>
      <c r="AH14" s="510"/>
      <c r="AI14" s="510"/>
      <c r="AJ14" s="510"/>
      <c r="AK14" s="510"/>
      <c r="AL14" s="510"/>
      <c r="AM14" s="510"/>
      <c r="AN14" s="1343">
        <f>SUM(E14:AF14)</f>
        <v>0</v>
      </c>
      <c r="AO14" s="1304"/>
      <c r="AP14" s="1316"/>
      <c r="AQ14" s="650"/>
      <c r="AR14" s="2233"/>
      <c r="AS14" s="2233"/>
      <c r="AT14" s="2233"/>
      <c r="AU14" s="2233"/>
      <c r="AV14" s="651"/>
      <c r="AZ14" s="1318" t="s">
        <v>747</v>
      </c>
      <c r="BA14" s="1319"/>
      <c r="BB14"/>
    </row>
    <row r="15" spans="2:58" ht="15" customHeight="1" thickBot="1" x14ac:dyDescent="0.3">
      <c r="B15" s="1182"/>
      <c r="C15" s="1344">
        <f>'7A'!C12</f>
        <v>0</v>
      </c>
      <c r="D15" s="1345">
        <f>'7A'!E12+'7A'!F12</f>
        <v>0</v>
      </c>
      <c r="E15" s="519"/>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1346">
        <f>SUM(E15:AF15)</f>
        <v>0</v>
      </c>
      <c r="AO15" s="1304"/>
      <c r="AP15" s="1316"/>
      <c r="AQ15" s="650"/>
      <c r="AR15"/>
      <c r="AS15"/>
      <c r="AT15"/>
      <c r="AU15"/>
      <c r="AV15" s="651"/>
      <c r="AZ15" s="1320" t="s">
        <v>912</v>
      </c>
      <c r="BA15" s="1321">
        <f>'7A'!F16</f>
        <v>0</v>
      </c>
      <c r="BB15" t="s">
        <v>917</v>
      </c>
    </row>
    <row r="16" spans="2:58" ht="15" customHeight="1" thickBot="1" x14ac:dyDescent="0.3">
      <c r="B16" s="1182"/>
      <c r="C16" s="1347" t="s">
        <v>851</v>
      </c>
      <c r="D16" s="1348">
        <f>SUM(D11:D15)</f>
        <v>0</v>
      </c>
      <c r="E16" s="1349">
        <f t="shared" ref="E16:AM16" si="0">SUM(E11:E15)</f>
        <v>0</v>
      </c>
      <c r="F16" s="1350">
        <f t="shared" si="0"/>
        <v>0</v>
      </c>
      <c r="G16" s="1350">
        <f t="shared" si="0"/>
        <v>0</v>
      </c>
      <c r="H16" s="1350">
        <f t="shared" si="0"/>
        <v>0</v>
      </c>
      <c r="I16" s="1350">
        <f t="shared" si="0"/>
        <v>0</v>
      </c>
      <c r="J16" s="1350">
        <f t="shared" si="0"/>
        <v>0</v>
      </c>
      <c r="K16" s="1350">
        <f t="shared" si="0"/>
        <v>0</v>
      </c>
      <c r="L16" s="1350">
        <f t="shared" si="0"/>
        <v>0</v>
      </c>
      <c r="M16" s="1350">
        <f t="shared" si="0"/>
        <v>0</v>
      </c>
      <c r="N16" s="1350">
        <f t="shared" si="0"/>
        <v>0</v>
      </c>
      <c r="O16" s="1350">
        <f t="shared" si="0"/>
        <v>0</v>
      </c>
      <c r="P16" s="1350">
        <f t="shared" si="0"/>
        <v>0</v>
      </c>
      <c r="Q16" s="1350">
        <f t="shared" si="0"/>
        <v>0</v>
      </c>
      <c r="R16" s="1350">
        <f t="shared" si="0"/>
        <v>0</v>
      </c>
      <c r="S16" s="1350">
        <f t="shared" si="0"/>
        <v>0</v>
      </c>
      <c r="T16" s="1350">
        <f t="shared" si="0"/>
        <v>0</v>
      </c>
      <c r="U16" s="1350">
        <f t="shared" si="0"/>
        <v>0</v>
      </c>
      <c r="V16" s="1350">
        <f t="shared" si="0"/>
        <v>0</v>
      </c>
      <c r="W16" s="1350">
        <f t="shared" si="0"/>
        <v>0</v>
      </c>
      <c r="X16" s="1350">
        <f t="shared" si="0"/>
        <v>0</v>
      </c>
      <c r="Y16" s="1350">
        <f t="shared" si="0"/>
        <v>0</v>
      </c>
      <c r="Z16" s="1350">
        <f t="shared" si="0"/>
        <v>0</v>
      </c>
      <c r="AA16" s="1350">
        <f t="shared" si="0"/>
        <v>0</v>
      </c>
      <c r="AB16" s="1350">
        <f t="shared" si="0"/>
        <v>0</v>
      </c>
      <c r="AC16" s="1350">
        <f t="shared" si="0"/>
        <v>0</v>
      </c>
      <c r="AD16" s="1351">
        <f t="shared" si="0"/>
        <v>0</v>
      </c>
      <c r="AE16" s="1351">
        <f t="shared" si="0"/>
        <v>0</v>
      </c>
      <c r="AF16" s="1350">
        <f t="shared" si="0"/>
        <v>0</v>
      </c>
      <c r="AG16" s="1350">
        <f t="shared" si="0"/>
        <v>0</v>
      </c>
      <c r="AH16" s="1350">
        <f t="shared" si="0"/>
        <v>0</v>
      </c>
      <c r="AI16" s="1350">
        <f t="shared" si="0"/>
        <v>0</v>
      </c>
      <c r="AJ16" s="1350">
        <f t="shared" si="0"/>
        <v>0</v>
      </c>
      <c r="AK16" s="1350">
        <f t="shared" si="0"/>
        <v>0</v>
      </c>
      <c r="AL16" s="1350">
        <f t="shared" si="0"/>
        <v>0</v>
      </c>
      <c r="AM16" s="1350">
        <f t="shared" si="0"/>
        <v>0</v>
      </c>
      <c r="AN16" s="1352">
        <f>ROUND((SUM(AN11:AN15)),0)</f>
        <v>0</v>
      </c>
      <c r="AO16" s="1304"/>
      <c r="AP16" s="1316"/>
      <c r="AQ16" s="1317"/>
      <c r="AR16" s="1317"/>
      <c r="AS16" s="422"/>
      <c r="AT16" s="422"/>
      <c r="AU16" s="422"/>
      <c r="AV16" s="422"/>
      <c r="AZ16" s="1320" t="s">
        <v>913</v>
      </c>
      <c r="BA16" s="1321">
        <f>'7A'!F28</f>
        <v>0</v>
      </c>
      <c r="BB16" t="s">
        <v>916</v>
      </c>
    </row>
    <row r="17" spans="2:54" ht="3.75" customHeight="1" x14ac:dyDescent="0.25">
      <c r="B17" s="1182"/>
      <c r="C17" s="946"/>
      <c r="D17" s="946"/>
      <c r="E17" s="1041"/>
      <c r="F17" s="1049"/>
      <c r="G17" s="1353"/>
      <c r="H17" s="1354"/>
      <c r="I17" s="1041"/>
      <c r="J17" s="1041"/>
      <c r="K17" s="1041"/>
      <c r="L17" s="1041"/>
      <c r="M17" s="1041"/>
      <c r="N17" s="1303"/>
      <c r="O17" s="1303"/>
      <c r="P17" s="1303"/>
      <c r="Q17" s="1303"/>
      <c r="R17" s="1303"/>
      <c r="S17" s="1303"/>
      <c r="T17" s="1303"/>
      <c r="U17" s="1303"/>
      <c r="V17" s="1303"/>
      <c r="W17" s="1303"/>
      <c r="X17" s="1303"/>
      <c r="Y17" s="1303"/>
      <c r="Z17" s="1303"/>
      <c r="AA17" s="1303"/>
      <c r="AB17" s="1303"/>
      <c r="AC17" s="1303"/>
      <c r="AD17" s="1303"/>
      <c r="AE17" s="1303"/>
      <c r="AF17" s="1303"/>
      <c r="AG17" s="1303"/>
      <c r="AH17" s="1303"/>
      <c r="AI17" s="1303"/>
      <c r="AJ17" s="1303"/>
      <c r="AK17" s="1303"/>
      <c r="AL17" s="1303"/>
      <c r="AM17" s="1303"/>
      <c r="AN17" s="1303"/>
      <c r="AO17" s="1304"/>
      <c r="AP17" s="517"/>
      <c r="AQ17" s="516"/>
      <c r="AR17" s="516"/>
      <c r="AZ17" s="1320"/>
      <c r="BA17" s="1320"/>
      <c r="BB17"/>
    </row>
    <row r="18" spans="2:54" ht="15.75" thickBot="1" x14ac:dyDescent="0.3">
      <c r="B18" s="1182"/>
      <c r="C18" s="1355" t="s">
        <v>172</v>
      </c>
      <c r="D18" s="1336"/>
      <c r="E18" s="657"/>
      <c r="F18" s="657"/>
      <c r="G18" s="657"/>
      <c r="H18" s="657"/>
      <c r="I18" s="657"/>
      <c r="J18" s="657"/>
      <c r="K18" s="657"/>
      <c r="L18" s="657"/>
      <c r="M18" s="657"/>
      <c r="N18" s="657"/>
      <c r="O18" s="657"/>
      <c r="P18" s="657"/>
      <c r="Q18" s="657"/>
      <c r="R18" s="657"/>
      <c r="S18" s="657"/>
      <c r="T18" s="657"/>
      <c r="U18" s="657"/>
      <c r="V18" s="657"/>
      <c r="W18" s="657"/>
      <c r="X18" s="657"/>
      <c r="Y18" s="657"/>
      <c r="Z18" s="657"/>
      <c r="AA18" s="657"/>
      <c r="AB18" s="657"/>
      <c r="AC18" s="657"/>
      <c r="AD18" s="657"/>
      <c r="AE18" s="657"/>
      <c r="AF18" s="657"/>
      <c r="AG18" s="657"/>
      <c r="AH18" s="657"/>
      <c r="AI18" s="657"/>
      <c r="AJ18" s="657"/>
      <c r="AK18" s="657"/>
      <c r="AL18" s="657"/>
      <c r="AM18" s="657"/>
      <c r="AN18" s="657"/>
      <c r="AO18" s="1304"/>
      <c r="AZ18" s="1320" t="s">
        <v>915</v>
      </c>
      <c r="BA18" s="1321">
        <f>'7A'!F45</f>
        <v>0</v>
      </c>
      <c r="BB18" t="s">
        <v>919</v>
      </c>
    </row>
    <row r="19" spans="2:54" x14ac:dyDescent="0.25">
      <c r="B19" s="1182"/>
      <c r="C19" s="1338">
        <f>'7A'!C20</f>
        <v>0</v>
      </c>
      <c r="D19" s="1339">
        <f>'7A'!E20+'7A'!F20</f>
        <v>0</v>
      </c>
      <c r="E19" s="515"/>
      <c r="F19" s="514"/>
      <c r="G19" s="514"/>
      <c r="H19" s="514"/>
      <c r="I19" s="514"/>
      <c r="J19" s="514"/>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514"/>
      <c r="AN19" s="1340">
        <f>SUM(E19:AF19)</f>
        <v>0</v>
      </c>
      <c r="AO19" s="1304"/>
      <c r="AP19" s="517"/>
      <c r="AQ19" s="516"/>
      <c r="AR19" s="516"/>
      <c r="AZ19" s="1320" t="s">
        <v>914</v>
      </c>
      <c r="BA19" s="1321">
        <f>'7A'!F62</f>
        <v>0</v>
      </c>
      <c r="BB19" t="s">
        <v>918</v>
      </c>
    </row>
    <row r="20" spans="2:54" x14ac:dyDescent="0.25">
      <c r="B20" s="1182"/>
      <c r="C20" s="1341">
        <f>'7A'!C21</f>
        <v>0</v>
      </c>
      <c r="D20" s="1342">
        <f>'7A'!E21+'7A'!F21</f>
        <v>0</v>
      </c>
      <c r="E20" s="511"/>
      <c r="F20" s="510"/>
      <c r="G20" s="510"/>
      <c r="H20" s="510"/>
      <c r="I20" s="510"/>
      <c r="J20" s="510"/>
      <c r="K20" s="510"/>
      <c r="L20" s="510"/>
      <c r="M20" s="510"/>
      <c r="N20" s="510"/>
      <c r="O20" s="510"/>
      <c r="P20" s="510"/>
      <c r="Q20" s="510"/>
      <c r="R20" s="510"/>
      <c r="S20" s="510"/>
      <c r="T20" s="510"/>
      <c r="U20" s="510"/>
      <c r="V20" s="510"/>
      <c r="W20" s="510"/>
      <c r="X20" s="510"/>
      <c r="Y20" s="510"/>
      <c r="Z20" s="510"/>
      <c r="AA20" s="510"/>
      <c r="AB20" s="510"/>
      <c r="AC20" s="510"/>
      <c r="AD20" s="510"/>
      <c r="AE20" s="510"/>
      <c r="AF20" s="510"/>
      <c r="AG20" s="510"/>
      <c r="AH20" s="510"/>
      <c r="AI20" s="510"/>
      <c r="AJ20" s="510"/>
      <c r="AK20" s="510"/>
      <c r="AL20" s="510"/>
      <c r="AM20" s="510"/>
      <c r="AN20" s="1343">
        <f>SUM(E20:AF20)</f>
        <v>0</v>
      </c>
      <c r="AO20" s="1304"/>
      <c r="AP20" s="517"/>
      <c r="AQ20" s="516"/>
      <c r="AZ20" s="1320" t="s">
        <v>920</v>
      </c>
      <c r="BA20" s="1321">
        <f>BA18+BA19</f>
        <v>0</v>
      </c>
      <c r="BB20"/>
    </row>
    <row r="21" spans="2:54" ht="15.75" thickBot="1" x14ac:dyDescent="0.3">
      <c r="B21" s="1182"/>
      <c r="C21" s="1341">
        <f>'7A'!C22</f>
        <v>0</v>
      </c>
      <c r="D21" s="1342">
        <f>'7A'!E22+'7A'!F22</f>
        <v>0</v>
      </c>
      <c r="E21" s="511"/>
      <c r="F21" s="510"/>
      <c r="G21" s="510"/>
      <c r="H21" s="510"/>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1343">
        <f>SUM(E21:AF21)</f>
        <v>0</v>
      </c>
      <c r="AO21" s="1304"/>
      <c r="AP21" s="517"/>
      <c r="AQ21" s="516"/>
      <c r="AZ21"/>
      <c r="BA21"/>
      <c r="BB21"/>
    </row>
    <row r="22" spans="2:54" x14ac:dyDescent="0.25">
      <c r="B22" s="1182"/>
      <c r="C22" s="1341">
        <f>'7A'!C23</f>
        <v>0</v>
      </c>
      <c r="D22" s="1342">
        <f>'7A'!E23+'7A'!F23</f>
        <v>0</v>
      </c>
      <c r="E22" s="511"/>
      <c r="F22" s="510"/>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10"/>
      <c r="AG22" s="510"/>
      <c r="AH22" s="510"/>
      <c r="AI22" s="510"/>
      <c r="AJ22" s="510"/>
      <c r="AK22" s="510"/>
      <c r="AL22" s="510"/>
      <c r="AM22" s="510"/>
      <c r="AN22" s="1343">
        <f>SUM(E22:AF22)</f>
        <v>0</v>
      </c>
      <c r="AO22" s="1304"/>
      <c r="AP22" s="517"/>
      <c r="AQ22" s="516"/>
      <c r="AZ22" s="1318" t="s">
        <v>569</v>
      </c>
      <c r="BA22" s="1319"/>
      <c r="BB22"/>
    </row>
    <row r="23" spans="2:54" ht="15.75" thickBot="1" x14ac:dyDescent="0.3">
      <c r="B23" s="1182"/>
      <c r="C23" s="1344">
        <f>'7A'!C24</f>
        <v>0</v>
      </c>
      <c r="D23" s="1345">
        <f>'7A'!E24+'7A'!F24</f>
        <v>0</v>
      </c>
      <c r="E23" s="519"/>
      <c r="F23" s="518"/>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18"/>
      <c r="AI23" s="518"/>
      <c r="AJ23" s="518"/>
      <c r="AK23" s="518"/>
      <c r="AL23" s="518"/>
      <c r="AM23" s="518"/>
      <c r="AN23" s="1346">
        <f>SUM(E23:AF23)</f>
        <v>0</v>
      </c>
      <c r="AO23" s="1304"/>
      <c r="AP23" s="517"/>
      <c r="AQ23" s="516"/>
      <c r="AZ23" s="1320" t="s">
        <v>783</v>
      </c>
      <c r="BA23" s="1321">
        <f>'6A'!J120</f>
        <v>0</v>
      </c>
      <c r="BB23" t="s">
        <v>929</v>
      </c>
    </row>
    <row r="24" spans="2:54" ht="15.75" thickBot="1" x14ac:dyDescent="0.3">
      <c r="B24" s="1182"/>
      <c r="C24" s="1347" t="s">
        <v>851</v>
      </c>
      <c r="D24" s="1348">
        <f>SUM(D19:D23)</f>
        <v>0</v>
      </c>
      <c r="E24" s="1349">
        <f t="shared" ref="E24:AM24" si="1">SUM(E19:E23)</f>
        <v>0</v>
      </c>
      <c r="F24" s="1350">
        <f t="shared" si="1"/>
        <v>0</v>
      </c>
      <c r="G24" s="1350">
        <f t="shared" si="1"/>
        <v>0</v>
      </c>
      <c r="H24" s="1350">
        <f t="shared" si="1"/>
        <v>0</v>
      </c>
      <c r="I24" s="1350">
        <f t="shared" si="1"/>
        <v>0</v>
      </c>
      <c r="J24" s="1350">
        <f t="shared" si="1"/>
        <v>0</v>
      </c>
      <c r="K24" s="1350">
        <f t="shared" si="1"/>
        <v>0</v>
      </c>
      <c r="L24" s="1350">
        <f t="shared" si="1"/>
        <v>0</v>
      </c>
      <c r="M24" s="1350">
        <f t="shared" si="1"/>
        <v>0</v>
      </c>
      <c r="N24" s="1350">
        <f t="shared" si="1"/>
        <v>0</v>
      </c>
      <c r="O24" s="1350">
        <f t="shared" si="1"/>
        <v>0</v>
      </c>
      <c r="P24" s="1350">
        <f t="shared" si="1"/>
        <v>0</v>
      </c>
      <c r="Q24" s="1350">
        <f t="shared" si="1"/>
        <v>0</v>
      </c>
      <c r="R24" s="1350">
        <f t="shared" si="1"/>
        <v>0</v>
      </c>
      <c r="S24" s="1350">
        <f t="shared" si="1"/>
        <v>0</v>
      </c>
      <c r="T24" s="1350">
        <f t="shared" si="1"/>
        <v>0</v>
      </c>
      <c r="U24" s="1350">
        <f t="shared" si="1"/>
        <v>0</v>
      </c>
      <c r="V24" s="1350">
        <f t="shared" si="1"/>
        <v>0</v>
      </c>
      <c r="W24" s="1350">
        <f t="shared" si="1"/>
        <v>0</v>
      </c>
      <c r="X24" s="1350">
        <f t="shared" si="1"/>
        <v>0</v>
      </c>
      <c r="Y24" s="1350">
        <f t="shared" si="1"/>
        <v>0</v>
      </c>
      <c r="Z24" s="1350">
        <f t="shared" si="1"/>
        <v>0</v>
      </c>
      <c r="AA24" s="1350">
        <f t="shared" si="1"/>
        <v>0</v>
      </c>
      <c r="AB24" s="1350">
        <f t="shared" si="1"/>
        <v>0</v>
      </c>
      <c r="AC24" s="1350">
        <f t="shared" si="1"/>
        <v>0</v>
      </c>
      <c r="AD24" s="1351">
        <f t="shared" si="1"/>
        <v>0</v>
      </c>
      <c r="AE24" s="1351">
        <f t="shared" si="1"/>
        <v>0</v>
      </c>
      <c r="AF24" s="1350">
        <f t="shared" si="1"/>
        <v>0</v>
      </c>
      <c r="AG24" s="1350">
        <f t="shared" si="1"/>
        <v>0</v>
      </c>
      <c r="AH24" s="1350">
        <f t="shared" si="1"/>
        <v>0</v>
      </c>
      <c r="AI24" s="1350">
        <f t="shared" si="1"/>
        <v>0</v>
      </c>
      <c r="AJ24" s="1350">
        <f t="shared" si="1"/>
        <v>0</v>
      </c>
      <c r="AK24" s="1350">
        <f t="shared" si="1"/>
        <v>0</v>
      </c>
      <c r="AL24" s="1350">
        <f t="shared" si="1"/>
        <v>0</v>
      </c>
      <c r="AM24" s="1350">
        <f t="shared" si="1"/>
        <v>0</v>
      </c>
      <c r="AN24" s="1352">
        <f>ROUND((SUM(AN19:AN23)),0)</f>
        <v>0</v>
      </c>
      <c r="AO24" s="1304"/>
      <c r="AP24" s="517"/>
      <c r="AQ24" s="516"/>
      <c r="AR24" s="516"/>
    </row>
    <row r="25" spans="2:54" ht="3.75" customHeight="1" thickBot="1" x14ac:dyDescent="0.3">
      <c r="B25" s="1182"/>
      <c r="C25" s="946"/>
      <c r="D25" s="946"/>
      <c r="E25" s="946"/>
      <c r="F25" s="946"/>
      <c r="G25" s="946"/>
      <c r="H25" s="946"/>
      <c r="I25" s="946"/>
      <c r="J25" s="946"/>
      <c r="K25" s="946"/>
      <c r="L25" s="1356"/>
      <c r="M25" s="1303"/>
      <c r="N25" s="1303"/>
      <c r="O25" s="1303"/>
      <c r="P25" s="1303"/>
      <c r="Q25" s="1303"/>
      <c r="R25" s="1303"/>
      <c r="S25" s="1303"/>
      <c r="T25" s="1303"/>
      <c r="U25" s="1303"/>
      <c r="V25" s="1303"/>
      <c r="W25" s="1303"/>
      <c r="X25" s="1303"/>
      <c r="Y25" s="1303"/>
      <c r="Z25" s="1303"/>
      <c r="AA25" s="1303"/>
      <c r="AB25" s="1303"/>
      <c r="AC25" s="1303"/>
      <c r="AD25" s="1303"/>
      <c r="AE25" s="1303"/>
      <c r="AF25" s="1303"/>
      <c r="AG25" s="1303"/>
      <c r="AH25" s="1303"/>
      <c r="AI25" s="1303"/>
      <c r="AJ25" s="1303"/>
      <c r="AK25" s="1303"/>
      <c r="AL25" s="1303"/>
      <c r="AM25" s="1303"/>
      <c r="AN25" s="1303"/>
      <c r="AO25" s="1304"/>
    </row>
    <row r="26" spans="2:54" ht="15.75" thickBot="1" x14ac:dyDescent="0.3">
      <c r="B26" s="1182"/>
      <c r="C26" s="1357" t="s">
        <v>911</v>
      </c>
      <c r="D26" s="1358">
        <f>D16+D24</f>
        <v>0</v>
      </c>
      <c r="E26" s="1349">
        <f>E16+E24</f>
        <v>0</v>
      </c>
      <c r="F26" s="1350">
        <f t="shared" ref="F26:AN26" si="2">F16+F24</f>
        <v>0</v>
      </c>
      <c r="G26" s="1350">
        <f t="shared" si="2"/>
        <v>0</v>
      </c>
      <c r="H26" s="1350">
        <f t="shared" si="2"/>
        <v>0</v>
      </c>
      <c r="I26" s="1350">
        <f t="shared" si="2"/>
        <v>0</v>
      </c>
      <c r="J26" s="1350">
        <f t="shared" si="2"/>
        <v>0</v>
      </c>
      <c r="K26" s="1350">
        <f t="shared" si="2"/>
        <v>0</v>
      </c>
      <c r="L26" s="1350">
        <f t="shared" si="2"/>
        <v>0</v>
      </c>
      <c r="M26" s="1350">
        <f t="shared" si="2"/>
        <v>0</v>
      </c>
      <c r="N26" s="1350">
        <f t="shared" si="2"/>
        <v>0</v>
      </c>
      <c r="O26" s="1350">
        <f t="shared" si="2"/>
        <v>0</v>
      </c>
      <c r="P26" s="1350">
        <f t="shared" si="2"/>
        <v>0</v>
      </c>
      <c r="Q26" s="1350">
        <f t="shared" si="2"/>
        <v>0</v>
      </c>
      <c r="R26" s="1350">
        <f t="shared" si="2"/>
        <v>0</v>
      </c>
      <c r="S26" s="1350">
        <f t="shared" si="2"/>
        <v>0</v>
      </c>
      <c r="T26" s="1350">
        <f t="shared" si="2"/>
        <v>0</v>
      </c>
      <c r="U26" s="1350">
        <f t="shared" si="2"/>
        <v>0</v>
      </c>
      <c r="V26" s="1350">
        <f t="shared" si="2"/>
        <v>0</v>
      </c>
      <c r="W26" s="1350">
        <f t="shared" si="2"/>
        <v>0</v>
      </c>
      <c r="X26" s="1350">
        <f t="shared" si="2"/>
        <v>0</v>
      </c>
      <c r="Y26" s="1350">
        <f t="shared" si="2"/>
        <v>0</v>
      </c>
      <c r="Z26" s="1350">
        <f t="shared" si="2"/>
        <v>0</v>
      </c>
      <c r="AA26" s="1350">
        <f t="shared" si="2"/>
        <v>0</v>
      </c>
      <c r="AB26" s="1350">
        <f t="shared" si="2"/>
        <v>0</v>
      </c>
      <c r="AC26" s="1350">
        <f t="shared" si="2"/>
        <v>0</v>
      </c>
      <c r="AD26" s="1351">
        <f t="shared" si="2"/>
        <v>0</v>
      </c>
      <c r="AE26" s="1351">
        <f t="shared" si="2"/>
        <v>0</v>
      </c>
      <c r="AF26" s="1350">
        <f t="shared" si="2"/>
        <v>0</v>
      </c>
      <c r="AG26" s="1350">
        <f t="shared" si="2"/>
        <v>0</v>
      </c>
      <c r="AH26" s="1350">
        <f t="shared" si="2"/>
        <v>0</v>
      </c>
      <c r="AI26" s="1350">
        <f t="shared" si="2"/>
        <v>0</v>
      </c>
      <c r="AJ26" s="1350">
        <f t="shared" si="2"/>
        <v>0</v>
      </c>
      <c r="AK26" s="1350">
        <f t="shared" si="2"/>
        <v>0</v>
      </c>
      <c r="AL26" s="1350">
        <f t="shared" si="2"/>
        <v>0</v>
      </c>
      <c r="AM26" s="1350">
        <f t="shared" si="2"/>
        <v>0</v>
      </c>
      <c r="AN26" s="1352">
        <f t="shared" si="2"/>
        <v>0</v>
      </c>
      <c r="AO26" s="1304"/>
    </row>
    <row r="27" spans="2:54" ht="15.75" thickBot="1" x14ac:dyDescent="0.3">
      <c r="B27" s="1182"/>
      <c r="C27" s="946"/>
      <c r="D27" s="946"/>
      <c r="E27" s="946"/>
      <c r="F27" s="946"/>
      <c r="G27" s="946"/>
      <c r="H27" s="946"/>
      <c r="I27" s="946"/>
      <c r="J27" s="946"/>
      <c r="K27" s="946"/>
      <c r="L27" s="1356"/>
      <c r="M27" s="1303"/>
      <c r="N27" s="1303"/>
      <c r="O27" s="1303"/>
      <c r="P27" s="1303"/>
      <c r="Q27" s="1303"/>
      <c r="R27" s="1303"/>
      <c r="S27" s="1303"/>
      <c r="T27" s="1303"/>
      <c r="U27" s="1303"/>
      <c r="V27" s="1303"/>
      <c r="W27" s="1303"/>
      <c r="X27" s="1303"/>
      <c r="Y27" s="1303"/>
      <c r="Z27" s="1303"/>
      <c r="AA27" s="1303"/>
      <c r="AB27" s="1303"/>
      <c r="AC27" s="1303"/>
      <c r="AD27" s="1303"/>
      <c r="AE27" s="1303"/>
      <c r="AF27" s="1303"/>
      <c r="AG27" s="1303"/>
      <c r="AH27" s="1303"/>
      <c r="AI27" s="1303"/>
      <c r="AJ27" s="1303"/>
      <c r="AK27" s="1303"/>
      <c r="AL27" s="1303"/>
      <c r="AM27" s="1303"/>
      <c r="AN27" s="1303"/>
      <c r="AO27" s="1304"/>
    </row>
    <row r="28" spans="2:54" ht="15.75" thickBot="1" x14ac:dyDescent="0.3">
      <c r="B28" s="1182"/>
      <c r="C28" s="2249" t="s">
        <v>903</v>
      </c>
      <c r="D28" s="2250"/>
      <c r="E28" s="2250"/>
      <c r="F28" s="2250"/>
      <c r="G28" s="2250"/>
      <c r="H28" s="2250"/>
      <c r="I28" s="2250"/>
      <c r="J28" s="2250"/>
      <c r="K28" s="2250"/>
      <c r="L28" s="2250"/>
      <c r="M28" s="2250"/>
      <c r="N28" s="2250"/>
      <c r="O28" s="2250"/>
      <c r="P28" s="2250"/>
      <c r="Q28" s="2250"/>
      <c r="R28" s="2250"/>
      <c r="S28" s="2250"/>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1"/>
      <c r="AO28" s="1304"/>
    </row>
    <row r="29" spans="2:54" ht="15" customHeight="1" thickBot="1" x14ac:dyDescent="0.3">
      <c r="B29" s="1182"/>
      <c r="C29" s="1359" t="s">
        <v>498</v>
      </c>
      <c r="D29" s="1360"/>
      <c r="E29" s="1303"/>
      <c r="F29" s="1303"/>
      <c r="G29" s="1303"/>
      <c r="H29" s="1303"/>
      <c r="I29" s="1303"/>
      <c r="J29" s="1303"/>
      <c r="K29" s="1303"/>
      <c r="L29" s="1303"/>
      <c r="M29" s="1303"/>
      <c r="N29" s="1303"/>
      <c r="O29" s="1303"/>
      <c r="P29" s="1303"/>
      <c r="Q29" s="1303"/>
      <c r="R29" s="1303"/>
      <c r="S29" s="1303"/>
      <c r="T29" s="1303"/>
      <c r="U29" s="1303"/>
      <c r="V29" s="1303"/>
      <c r="W29" s="1303"/>
      <c r="X29" s="1303"/>
      <c r="Y29" s="1303"/>
      <c r="Z29" s="1303"/>
      <c r="AA29" s="1303"/>
      <c r="AB29" s="1303"/>
      <c r="AC29" s="1303"/>
      <c r="AD29" s="1303"/>
      <c r="AE29" s="1303"/>
      <c r="AF29" s="1303"/>
      <c r="AG29" s="1303"/>
      <c r="AH29" s="1303"/>
      <c r="AI29" s="1303"/>
      <c r="AJ29" s="1303"/>
      <c r="AK29" s="1303"/>
      <c r="AL29" s="1303"/>
      <c r="AM29" s="1303"/>
      <c r="AN29" s="1303"/>
      <c r="AO29" s="1304"/>
    </row>
    <row r="30" spans="2:54" ht="15" customHeight="1" x14ac:dyDescent="0.25">
      <c r="B30" s="1182"/>
      <c r="C30" s="1338">
        <f>'7A'!C32</f>
        <v>0</v>
      </c>
      <c r="D30" s="1361">
        <f>'7A'!E32+'7A'!F32</f>
        <v>0</v>
      </c>
      <c r="E30" s="515"/>
      <c r="F30" s="514"/>
      <c r="G30" s="514"/>
      <c r="H30" s="514"/>
      <c r="I30" s="514"/>
      <c r="J30" s="514"/>
      <c r="K30" s="514"/>
      <c r="L30" s="514"/>
      <c r="M30" s="514"/>
      <c r="N30" s="514"/>
      <c r="O30" s="514"/>
      <c r="P30" s="514"/>
      <c r="Q30" s="514"/>
      <c r="R30" s="514"/>
      <c r="S30" s="514"/>
      <c r="T30" s="514"/>
      <c r="U30" s="514"/>
      <c r="V30" s="514"/>
      <c r="W30" s="514"/>
      <c r="X30" s="514"/>
      <c r="Y30" s="514"/>
      <c r="Z30" s="514"/>
      <c r="AA30" s="514"/>
      <c r="AB30" s="514"/>
      <c r="AC30" s="514"/>
      <c r="AD30" s="514"/>
      <c r="AE30" s="514"/>
      <c r="AF30" s="514"/>
      <c r="AG30" s="514"/>
      <c r="AH30" s="514"/>
      <c r="AI30" s="514"/>
      <c r="AJ30" s="514"/>
      <c r="AK30" s="514"/>
      <c r="AL30" s="514"/>
      <c r="AM30" s="514"/>
      <c r="AN30" s="1340">
        <f t="shared" ref="AN30:AN39" si="3">SUM(E30:AF30)</f>
        <v>0</v>
      </c>
      <c r="AO30" s="1304"/>
    </row>
    <row r="31" spans="2:54" ht="15" customHeight="1" x14ac:dyDescent="0.25">
      <c r="B31" s="1182"/>
      <c r="C31" s="1341">
        <f>'7A'!C33</f>
        <v>0</v>
      </c>
      <c r="D31" s="1362">
        <f>'7A'!E33+'7A'!F33</f>
        <v>0</v>
      </c>
      <c r="E31" s="511"/>
      <c r="F31" s="510"/>
      <c r="G31" s="510"/>
      <c r="H31" s="510"/>
      <c r="I31" s="510"/>
      <c r="J31" s="510"/>
      <c r="K31" s="510"/>
      <c r="L31" s="510"/>
      <c r="M31" s="510"/>
      <c r="N31" s="510"/>
      <c r="O31" s="510"/>
      <c r="P31" s="510"/>
      <c r="Q31" s="510"/>
      <c r="R31" s="510"/>
      <c r="S31" s="510"/>
      <c r="T31" s="510"/>
      <c r="U31" s="510"/>
      <c r="V31" s="510"/>
      <c r="W31" s="510"/>
      <c r="X31" s="510"/>
      <c r="Y31" s="510"/>
      <c r="Z31" s="510"/>
      <c r="AA31" s="510"/>
      <c r="AB31" s="510"/>
      <c r="AC31" s="510"/>
      <c r="AD31" s="510"/>
      <c r="AE31" s="510"/>
      <c r="AF31" s="510"/>
      <c r="AG31" s="510"/>
      <c r="AH31" s="510"/>
      <c r="AI31" s="510"/>
      <c r="AJ31" s="510"/>
      <c r="AK31" s="510"/>
      <c r="AL31" s="510"/>
      <c r="AM31" s="510"/>
      <c r="AN31" s="1343">
        <f>SUM(E31:AF31)</f>
        <v>0</v>
      </c>
      <c r="AO31" s="1304"/>
    </row>
    <row r="32" spans="2:54" ht="15" customHeight="1" x14ac:dyDescent="0.25">
      <c r="B32" s="1182"/>
      <c r="C32" s="1341">
        <f>'7A'!C34</f>
        <v>0</v>
      </c>
      <c r="D32" s="1362">
        <f>'7A'!E34+'7A'!F34</f>
        <v>0</v>
      </c>
      <c r="E32" s="511"/>
      <c r="F32" s="510"/>
      <c r="G32" s="510"/>
      <c r="H32" s="510"/>
      <c r="I32" s="510"/>
      <c r="J32" s="510"/>
      <c r="K32" s="510"/>
      <c r="L32" s="510"/>
      <c r="M32" s="510"/>
      <c r="N32" s="510"/>
      <c r="O32" s="510"/>
      <c r="P32" s="510"/>
      <c r="Q32" s="510"/>
      <c r="R32" s="510"/>
      <c r="S32" s="510"/>
      <c r="T32" s="510"/>
      <c r="U32" s="510"/>
      <c r="V32" s="510"/>
      <c r="W32" s="510"/>
      <c r="X32" s="510"/>
      <c r="Y32" s="510"/>
      <c r="Z32" s="510"/>
      <c r="AA32" s="510"/>
      <c r="AB32" s="510"/>
      <c r="AC32" s="510"/>
      <c r="AD32" s="510"/>
      <c r="AE32" s="510"/>
      <c r="AF32" s="510"/>
      <c r="AG32" s="510"/>
      <c r="AH32" s="510"/>
      <c r="AI32" s="510"/>
      <c r="AJ32" s="510"/>
      <c r="AK32" s="510"/>
      <c r="AL32" s="510"/>
      <c r="AM32" s="510"/>
      <c r="AN32" s="1343">
        <f t="shared" ref="AN32:AN34" si="4">SUM(E32:AF32)</f>
        <v>0</v>
      </c>
      <c r="AO32" s="1304"/>
    </row>
    <row r="33" spans="2:41" ht="15" customHeight="1" x14ac:dyDescent="0.25">
      <c r="B33" s="1182"/>
      <c r="C33" s="1341">
        <f>'7A'!C35</f>
        <v>0</v>
      </c>
      <c r="D33" s="1362">
        <f>'7A'!E35+'7A'!F35</f>
        <v>0</v>
      </c>
      <c r="E33" s="511"/>
      <c r="F33" s="510"/>
      <c r="G33" s="510"/>
      <c r="H33" s="510"/>
      <c r="I33" s="510"/>
      <c r="J33" s="510"/>
      <c r="K33" s="510"/>
      <c r="L33" s="510"/>
      <c r="M33" s="510"/>
      <c r="N33" s="510"/>
      <c r="O33" s="510"/>
      <c r="P33" s="510"/>
      <c r="Q33" s="510"/>
      <c r="R33" s="510"/>
      <c r="S33" s="510"/>
      <c r="T33" s="510"/>
      <c r="U33" s="510"/>
      <c r="V33" s="510"/>
      <c r="W33" s="510"/>
      <c r="X33" s="510"/>
      <c r="Y33" s="510"/>
      <c r="Z33" s="510"/>
      <c r="AA33" s="510"/>
      <c r="AB33" s="510"/>
      <c r="AC33" s="510"/>
      <c r="AD33" s="510"/>
      <c r="AE33" s="510"/>
      <c r="AF33" s="510"/>
      <c r="AG33" s="510"/>
      <c r="AH33" s="510"/>
      <c r="AI33" s="510"/>
      <c r="AJ33" s="510"/>
      <c r="AK33" s="510"/>
      <c r="AL33" s="510"/>
      <c r="AM33" s="510"/>
      <c r="AN33" s="1343">
        <f t="shared" si="4"/>
        <v>0</v>
      </c>
      <c r="AO33" s="1304"/>
    </row>
    <row r="34" spans="2:41" ht="15" customHeight="1" x14ac:dyDescent="0.25">
      <c r="B34" s="1182"/>
      <c r="C34" s="1341">
        <f>'7A'!C36</f>
        <v>0</v>
      </c>
      <c r="D34" s="1362">
        <f>'7A'!E36+'7A'!F36</f>
        <v>0</v>
      </c>
      <c r="E34" s="511"/>
      <c r="F34" s="510"/>
      <c r="G34" s="510"/>
      <c r="H34" s="510"/>
      <c r="I34" s="510"/>
      <c r="J34" s="510"/>
      <c r="K34" s="510"/>
      <c r="L34" s="510"/>
      <c r="M34" s="510"/>
      <c r="N34" s="510"/>
      <c r="O34" s="510"/>
      <c r="P34" s="510"/>
      <c r="Q34" s="510"/>
      <c r="R34" s="510"/>
      <c r="S34" s="510"/>
      <c r="T34" s="510"/>
      <c r="U34" s="510"/>
      <c r="V34" s="510"/>
      <c r="W34" s="510"/>
      <c r="X34" s="510"/>
      <c r="Y34" s="510"/>
      <c r="Z34" s="510"/>
      <c r="AA34" s="510"/>
      <c r="AB34" s="510"/>
      <c r="AC34" s="510"/>
      <c r="AD34" s="510"/>
      <c r="AE34" s="510"/>
      <c r="AF34" s="510"/>
      <c r="AG34" s="510"/>
      <c r="AH34" s="510"/>
      <c r="AI34" s="510"/>
      <c r="AJ34" s="510"/>
      <c r="AK34" s="510"/>
      <c r="AL34" s="510"/>
      <c r="AM34" s="510"/>
      <c r="AN34" s="1343">
        <f t="shared" si="4"/>
        <v>0</v>
      </c>
      <c r="AO34" s="1304"/>
    </row>
    <row r="35" spans="2:41" x14ac:dyDescent="0.25">
      <c r="B35" s="1363"/>
      <c r="C35" s="1364">
        <f>'7A'!C37</f>
        <v>0</v>
      </c>
      <c r="D35" s="1362">
        <f>'7A'!E37+'7A'!F37</f>
        <v>0</v>
      </c>
      <c r="E35" s="511"/>
      <c r="F35" s="510"/>
      <c r="G35" s="510"/>
      <c r="H35" s="510"/>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1343">
        <f t="shared" si="3"/>
        <v>0</v>
      </c>
      <c r="AO35" s="1304"/>
    </row>
    <row r="36" spans="2:41" x14ac:dyDescent="0.25">
      <c r="B36" s="1363"/>
      <c r="C36" s="1364">
        <f>'7A'!C38</f>
        <v>0</v>
      </c>
      <c r="D36" s="1362">
        <f>'7A'!E38+'7A'!F38</f>
        <v>0</v>
      </c>
      <c r="E36" s="511"/>
      <c r="F36" s="510"/>
      <c r="G36" s="510"/>
      <c r="H36" s="510"/>
      <c r="I36" s="510"/>
      <c r="J36" s="510"/>
      <c r="K36" s="510"/>
      <c r="L36" s="510"/>
      <c r="M36" s="510"/>
      <c r="N36" s="510"/>
      <c r="O36" s="510"/>
      <c r="P36" s="510"/>
      <c r="Q36" s="510"/>
      <c r="R36" s="510"/>
      <c r="S36" s="510"/>
      <c r="T36" s="510"/>
      <c r="U36" s="510"/>
      <c r="V36" s="510"/>
      <c r="W36" s="510"/>
      <c r="X36" s="510"/>
      <c r="Y36" s="510"/>
      <c r="Z36" s="510"/>
      <c r="AA36" s="510"/>
      <c r="AB36" s="510"/>
      <c r="AC36" s="510"/>
      <c r="AD36" s="510"/>
      <c r="AE36" s="510"/>
      <c r="AF36" s="510"/>
      <c r="AG36" s="510"/>
      <c r="AH36" s="510"/>
      <c r="AI36" s="510"/>
      <c r="AJ36" s="510"/>
      <c r="AK36" s="510"/>
      <c r="AL36" s="510"/>
      <c r="AM36" s="510"/>
      <c r="AN36" s="1343">
        <f t="shared" si="3"/>
        <v>0</v>
      </c>
      <c r="AO36" s="1304"/>
    </row>
    <row r="37" spans="2:41" x14ac:dyDescent="0.25">
      <c r="B37" s="1363"/>
      <c r="C37" s="1364">
        <f>'7A'!C39</f>
        <v>0</v>
      </c>
      <c r="D37" s="1362">
        <f>'7A'!E39+'7A'!F39</f>
        <v>0</v>
      </c>
      <c r="E37" s="511"/>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0"/>
      <c r="AD37" s="510"/>
      <c r="AE37" s="510"/>
      <c r="AF37" s="510"/>
      <c r="AG37" s="510"/>
      <c r="AH37" s="510"/>
      <c r="AI37" s="510"/>
      <c r="AJ37" s="510"/>
      <c r="AK37" s="510"/>
      <c r="AL37" s="510"/>
      <c r="AM37" s="510"/>
      <c r="AN37" s="1343">
        <f t="shared" si="3"/>
        <v>0</v>
      </c>
      <c r="AO37" s="1304"/>
    </row>
    <row r="38" spans="2:41" x14ac:dyDescent="0.25">
      <c r="B38" s="1363"/>
      <c r="C38" s="1364">
        <f>'7A'!C40</f>
        <v>0</v>
      </c>
      <c r="D38" s="1362">
        <f>'7A'!E40+'7A'!F40</f>
        <v>0</v>
      </c>
      <c r="E38" s="511"/>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0"/>
      <c r="AL38" s="510"/>
      <c r="AM38" s="510"/>
      <c r="AN38" s="1343">
        <f t="shared" si="3"/>
        <v>0</v>
      </c>
      <c r="AO38" s="1304"/>
    </row>
    <row r="39" spans="2:41" ht="15.75" thickBot="1" x14ac:dyDescent="0.3">
      <c r="B39" s="1363"/>
      <c r="C39" s="1344">
        <f>'7A'!C41</f>
        <v>0</v>
      </c>
      <c r="D39" s="1365">
        <f>'7A'!E41+'7A'!F41</f>
        <v>0</v>
      </c>
      <c r="E39" s="511"/>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8"/>
      <c r="AG39" s="518"/>
      <c r="AH39" s="518"/>
      <c r="AI39" s="518"/>
      <c r="AJ39" s="518"/>
      <c r="AK39" s="518"/>
      <c r="AL39" s="518"/>
      <c r="AM39" s="518"/>
      <c r="AN39" s="1343">
        <f t="shared" si="3"/>
        <v>0</v>
      </c>
      <c r="AO39" s="1304"/>
    </row>
    <row r="40" spans="2:41" ht="15.75" thickBot="1" x14ac:dyDescent="0.3">
      <c r="B40" s="1363"/>
      <c r="C40" s="1347" t="s">
        <v>851</v>
      </c>
      <c r="D40" s="1348">
        <f>SUM(D30:D39)</f>
        <v>0</v>
      </c>
      <c r="E40" s="1349">
        <f>SUM(E30:E39)</f>
        <v>0</v>
      </c>
      <c r="F40" s="1350">
        <f t="shared" ref="F40:AN40" si="5">SUM(F30:F39)</f>
        <v>0</v>
      </c>
      <c r="G40" s="1350">
        <f t="shared" si="5"/>
        <v>0</v>
      </c>
      <c r="H40" s="1350">
        <f t="shared" si="5"/>
        <v>0</v>
      </c>
      <c r="I40" s="1350">
        <f t="shared" si="5"/>
        <v>0</v>
      </c>
      <c r="J40" s="1350">
        <f t="shared" si="5"/>
        <v>0</v>
      </c>
      <c r="K40" s="1350">
        <f t="shared" si="5"/>
        <v>0</v>
      </c>
      <c r="L40" s="1350">
        <f t="shared" si="5"/>
        <v>0</v>
      </c>
      <c r="M40" s="1350">
        <f t="shared" si="5"/>
        <v>0</v>
      </c>
      <c r="N40" s="1350">
        <f t="shared" si="5"/>
        <v>0</v>
      </c>
      <c r="O40" s="1350">
        <f t="shared" si="5"/>
        <v>0</v>
      </c>
      <c r="P40" s="1350">
        <f t="shared" si="5"/>
        <v>0</v>
      </c>
      <c r="Q40" s="1350">
        <f t="shared" si="5"/>
        <v>0</v>
      </c>
      <c r="R40" s="1350">
        <f t="shared" si="5"/>
        <v>0</v>
      </c>
      <c r="S40" s="1350">
        <f t="shared" si="5"/>
        <v>0</v>
      </c>
      <c r="T40" s="1350">
        <f t="shared" si="5"/>
        <v>0</v>
      </c>
      <c r="U40" s="1350">
        <f t="shared" si="5"/>
        <v>0</v>
      </c>
      <c r="V40" s="1350">
        <f t="shared" si="5"/>
        <v>0</v>
      </c>
      <c r="W40" s="1350">
        <f t="shared" si="5"/>
        <v>0</v>
      </c>
      <c r="X40" s="1350">
        <f t="shared" si="5"/>
        <v>0</v>
      </c>
      <c r="Y40" s="1350">
        <f t="shared" si="5"/>
        <v>0</v>
      </c>
      <c r="Z40" s="1350">
        <f t="shared" si="5"/>
        <v>0</v>
      </c>
      <c r="AA40" s="1350">
        <f t="shared" si="5"/>
        <v>0</v>
      </c>
      <c r="AB40" s="1350">
        <f t="shared" si="5"/>
        <v>0</v>
      </c>
      <c r="AC40" s="1350">
        <f t="shared" si="5"/>
        <v>0</v>
      </c>
      <c r="AD40" s="1351">
        <f t="shared" si="5"/>
        <v>0</v>
      </c>
      <c r="AE40" s="1351">
        <f t="shared" si="5"/>
        <v>0</v>
      </c>
      <c r="AF40" s="1351">
        <f t="shared" si="5"/>
        <v>0</v>
      </c>
      <c r="AG40" s="1351">
        <f t="shared" si="5"/>
        <v>0</v>
      </c>
      <c r="AH40" s="1351">
        <f t="shared" si="5"/>
        <v>0</v>
      </c>
      <c r="AI40" s="1351">
        <f t="shared" si="5"/>
        <v>0</v>
      </c>
      <c r="AJ40" s="1351">
        <f t="shared" si="5"/>
        <v>0</v>
      </c>
      <c r="AK40" s="1351">
        <f t="shared" si="5"/>
        <v>0</v>
      </c>
      <c r="AL40" s="1351">
        <f t="shared" si="5"/>
        <v>0</v>
      </c>
      <c r="AM40" s="1351">
        <f t="shared" si="5"/>
        <v>0</v>
      </c>
      <c r="AN40" s="1352">
        <f t="shared" si="5"/>
        <v>0</v>
      </c>
      <c r="AO40" s="1304"/>
    </row>
    <row r="41" spans="2:41" ht="15.75" thickBot="1" x14ac:dyDescent="0.3">
      <c r="B41" s="1363"/>
      <c r="C41" s="1366" t="s">
        <v>499</v>
      </c>
      <c r="D41" s="1367"/>
      <c r="E41" s="1368"/>
      <c r="F41" s="1368"/>
      <c r="G41" s="1368"/>
      <c r="H41" s="1368"/>
      <c r="I41" s="1368"/>
      <c r="J41" s="1368"/>
      <c r="K41" s="1368"/>
      <c r="L41" s="1368"/>
      <c r="M41" s="1368"/>
      <c r="N41" s="1368"/>
      <c r="O41" s="1368"/>
      <c r="P41" s="1368"/>
      <c r="Q41" s="1368"/>
      <c r="R41" s="1368"/>
      <c r="S41" s="1368"/>
      <c r="T41" s="1368"/>
      <c r="U41" s="1368"/>
      <c r="V41" s="1368"/>
      <c r="W41" s="1368"/>
      <c r="X41" s="1368"/>
      <c r="Y41" s="1368"/>
      <c r="Z41" s="1368"/>
      <c r="AA41" s="1368"/>
      <c r="AB41" s="1368"/>
      <c r="AC41" s="1368"/>
      <c r="AD41" s="1368"/>
      <c r="AE41" s="1368"/>
      <c r="AF41" s="1368"/>
      <c r="AG41" s="1368"/>
      <c r="AH41" s="1368"/>
      <c r="AI41" s="1368"/>
      <c r="AJ41" s="1368"/>
      <c r="AK41" s="1368"/>
      <c r="AL41" s="1368"/>
      <c r="AM41" s="1368"/>
      <c r="AN41" s="1368"/>
      <c r="AO41" s="1304"/>
    </row>
    <row r="42" spans="2:41" x14ac:dyDescent="0.25">
      <c r="B42" s="1363"/>
      <c r="C42" s="1369">
        <f>'7A'!C54</f>
        <v>0</v>
      </c>
      <c r="D42" s="1361">
        <f>'7A'!E54+'7A'!F54</f>
        <v>0</v>
      </c>
      <c r="E42" s="513"/>
      <c r="F42" s="512"/>
      <c r="G42" s="512"/>
      <c r="H42" s="512"/>
      <c r="I42" s="512"/>
      <c r="J42" s="512"/>
      <c r="K42" s="512"/>
      <c r="L42" s="512"/>
      <c r="M42" s="512"/>
      <c r="N42" s="512"/>
      <c r="O42" s="512"/>
      <c r="P42" s="512"/>
      <c r="Q42" s="512"/>
      <c r="R42" s="512"/>
      <c r="S42" s="512"/>
      <c r="T42" s="512"/>
      <c r="U42" s="512"/>
      <c r="V42" s="512"/>
      <c r="W42" s="512"/>
      <c r="X42" s="512"/>
      <c r="Y42" s="512"/>
      <c r="Z42" s="512"/>
      <c r="AA42" s="512"/>
      <c r="AB42" s="512"/>
      <c r="AC42" s="512"/>
      <c r="AD42" s="512"/>
      <c r="AE42" s="512"/>
      <c r="AF42" s="514"/>
      <c r="AG42" s="514"/>
      <c r="AH42" s="514"/>
      <c r="AI42" s="514"/>
      <c r="AJ42" s="514"/>
      <c r="AK42" s="514"/>
      <c r="AL42" s="514"/>
      <c r="AM42" s="514"/>
      <c r="AN42" s="1370">
        <f>SUM(E42:AF42)</f>
        <v>0</v>
      </c>
      <c r="AO42" s="1304"/>
    </row>
    <row r="43" spans="2:41" x14ac:dyDescent="0.25">
      <c r="B43" s="1363"/>
      <c r="C43" s="1371">
        <f>'7A'!C55</f>
        <v>0</v>
      </c>
      <c r="D43" s="1362">
        <f>'7A'!E55+'7A'!F55</f>
        <v>0</v>
      </c>
      <c r="E43" s="511"/>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0"/>
      <c r="AM43" s="510"/>
      <c r="AN43" s="1343">
        <f t="shared" ref="AN43:AN45" si="6">SUM(E43:AF43)</f>
        <v>0</v>
      </c>
      <c r="AO43" s="1304"/>
    </row>
    <row r="44" spans="2:41" x14ac:dyDescent="0.25">
      <c r="B44" s="1363"/>
      <c r="C44" s="1371">
        <f>'7A'!C56</f>
        <v>0</v>
      </c>
      <c r="D44" s="1362">
        <f>'7A'!E56+'7A'!F56</f>
        <v>0</v>
      </c>
      <c r="E44" s="511"/>
      <c r="F44" s="510"/>
      <c r="G44" s="510"/>
      <c r="H44" s="510"/>
      <c r="I44" s="510"/>
      <c r="J44" s="510"/>
      <c r="K44" s="510"/>
      <c r="L44" s="510"/>
      <c r="M44" s="510"/>
      <c r="N44" s="510"/>
      <c r="O44" s="510"/>
      <c r="P44" s="510"/>
      <c r="Q44" s="510"/>
      <c r="R44" s="510"/>
      <c r="S44" s="510"/>
      <c r="T44" s="510"/>
      <c r="U44" s="510"/>
      <c r="V44" s="510"/>
      <c r="W44" s="510"/>
      <c r="X44" s="510"/>
      <c r="Y44" s="510"/>
      <c r="Z44" s="510"/>
      <c r="AA44" s="510"/>
      <c r="AB44" s="510"/>
      <c r="AC44" s="510"/>
      <c r="AD44" s="510"/>
      <c r="AE44" s="510"/>
      <c r="AF44" s="510"/>
      <c r="AG44" s="510"/>
      <c r="AH44" s="510"/>
      <c r="AI44" s="510"/>
      <c r="AJ44" s="510"/>
      <c r="AK44" s="510"/>
      <c r="AL44" s="510"/>
      <c r="AM44" s="510"/>
      <c r="AN44" s="1343">
        <f t="shared" si="6"/>
        <v>0</v>
      </c>
      <c r="AO44" s="1304"/>
    </row>
    <row r="45" spans="2:41" x14ac:dyDescent="0.25">
      <c r="B45" s="1363"/>
      <c r="C45" s="1371">
        <f>'7A'!C57</f>
        <v>0</v>
      </c>
      <c r="D45" s="1362">
        <f>'7A'!E57+'7A'!F57</f>
        <v>0</v>
      </c>
      <c r="E45" s="511"/>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1343">
        <f t="shared" si="6"/>
        <v>0</v>
      </c>
      <c r="AO45" s="1304"/>
    </row>
    <row r="46" spans="2:41" ht="15.75" thickBot="1" x14ac:dyDescent="0.3">
      <c r="B46" s="1363"/>
      <c r="C46" s="1344">
        <f>'7A'!C58</f>
        <v>0</v>
      </c>
      <c r="D46" s="1365">
        <f>'7A'!E58+'7A'!F58</f>
        <v>0</v>
      </c>
      <c r="E46" s="511"/>
      <c r="F46" s="510"/>
      <c r="G46" s="510"/>
      <c r="H46" s="510"/>
      <c r="I46" s="510"/>
      <c r="J46" s="510"/>
      <c r="K46" s="510"/>
      <c r="L46" s="510"/>
      <c r="M46" s="510"/>
      <c r="N46" s="510"/>
      <c r="O46" s="510"/>
      <c r="P46" s="510"/>
      <c r="Q46" s="510"/>
      <c r="R46" s="510"/>
      <c r="S46" s="510"/>
      <c r="T46" s="510"/>
      <c r="U46" s="510"/>
      <c r="V46" s="510"/>
      <c r="W46" s="510"/>
      <c r="X46" s="510"/>
      <c r="Y46" s="510"/>
      <c r="Z46" s="510"/>
      <c r="AA46" s="510"/>
      <c r="AB46" s="510"/>
      <c r="AC46" s="510"/>
      <c r="AD46" s="510"/>
      <c r="AE46" s="510"/>
      <c r="AF46" s="518"/>
      <c r="AG46" s="518"/>
      <c r="AH46" s="518"/>
      <c r="AI46" s="518"/>
      <c r="AJ46" s="518"/>
      <c r="AK46" s="518"/>
      <c r="AL46" s="518"/>
      <c r="AM46" s="518"/>
      <c r="AN46" s="1343">
        <f>SUM(E46:AF46)</f>
        <v>0</v>
      </c>
      <c r="AO46" s="1304"/>
    </row>
    <row r="47" spans="2:41" ht="15.75" customHeight="1" thickBot="1" x14ac:dyDescent="0.3">
      <c r="B47" s="1372"/>
      <c r="C47" s="1347" t="s">
        <v>851</v>
      </c>
      <c r="D47" s="1348">
        <f>SUM(D42:D46)</f>
        <v>0</v>
      </c>
      <c r="E47" s="1349">
        <f>SUM(E42:E46)</f>
        <v>0</v>
      </c>
      <c r="F47" s="1350">
        <f t="shared" ref="F47:AN47" si="7">SUM(F42:F46)</f>
        <v>0</v>
      </c>
      <c r="G47" s="1350">
        <f t="shared" si="7"/>
        <v>0</v>
      </c>
      <c r="H47" s="1350">
        <f t="shared" si="7"/>
        <v>0</v>
      </c>
      <c r="I47" s="1350">
        <f t="shared" si="7"/>
        <v>0</v>
      </c>
      <c r="J47" s="1350">
        <f t="shared" si="7"/>
        <v>0</v>
      </c>
      <c r="K47" s="1350">
        <f t="shared" si="7"/>
        <v>0</v>
      </c>
      <c r="L47" s="1350">
        <f t="shared" si="7"/>
        <v>0</v>
      </c>
      <c r="M47" s="1350">
        <f t="shared" si="7"/>
        <v>0</v>
      </c>
      <c r="N47" s="1350">
        <f t="shared" si="7"/>
        <v>0</v>
      </c>
      <c r="O47" s="1350">
        <f t="shared" si="7"/>
        <v>0</v>
      </c>
      <c r="P47" s="1350">
        <f t="shared" si="7"/>
        <v>0</v>
      </c>
      <c r="Q47" s="1350">
        <f t="shared" si="7"/>
        <v>0</v>
      </c>
      <c r="R47" s="1350">
        <f t="shared" si="7"/>
        <v>0</v>
      </c>
      <c r="S47" s="1350">
        <f t="shared" si="7"/>
        <v>0</v>
      </c>
      <c r="T47" s="1350">
        <f t="shared" si="7"/>
        <v>0</v>
      </c>
      <c r="U47" s="1350">
        <f t="shared" si="7"/>
        <v>0</v>
      </c>
      <c r="V47" s="1350">
        <f t="shared" si="7"/>
        <v>0</v>
      </c>
      <c r="W47" s="1350">
        <f t="shared" si="7"/>
        <v>0</v>
      </c>
      <c r="X47" s="1350">
        <f t="shared" si="7"/>
        <v>0</v>
      </c>
      <c r="Y47" s="1350">
        <f t="shared" si="7"/>
        <v>0</v>
      </c>
      <c r="Z47" s="1350">
        <f t="shared" si="7"/>
        <v>0</v>
      </c>
      <c r="AA47" s="1350">
        <f t="shared" si="7"/>
        <v>0</v>
      </c>
      <c r="AB47" s="1350">
        <f t="shared" si="7"/>
        <v>0</v>
      </c>
      <c r="AC47" s="1350">
        <f t="shared" si="7"/>
        <v>0</v>
      </c>
      <c r="AD47" s="1351">
        <f t="shared" si="7"/>
        <v>0</v>
      </c>
      <c r="AE47" s="1351">
        <f t="shared" si="7"/>
        <v>0</v>
      </c>
      <c r="AF47" s="1351">
        <f t="shared" si="7"/>
        <v>0</v>
      </c>
      <c r="AG47" s="1351">
        <f t="shared" si="7"/>
        <v>0</v>
      </c>
      <c r="AH47" s="1351">
        <f t="shared" si="7"/>
        <v>0</v>
      </c>
      <c r="AI47" s="1351">
        <f t="shared" si="7"/>
        <v>0</v>
      </c>
      <c r="AJ47" s="1351">
        <f t="shared" si="7"/>
        <v>0</v>
      </c>
      <c r="AK47" s="1351">
        <f t="shared" si="7"/>
        <v>0</v>
      </c>
      <c r="AL47" s="1351">
        <f t="shared" si="7"/>
        <v>0</v>
      </c>
      <c r="AM47" s="1351">
        <f t="shared" si="7"/>
        <v>0</v>
      </c>
      <c r="AN47" s="1352">
        <f t="shared" si="7"/>
        <v>0</v>
      </c>
      <c r="AO47" s="1304"/>
    </row>
    <row r="48" spans="2:41" ht="3.75" customHeight="1" thickBot="1" x14ac:dyDescent="0.3">
      <c r="B48" s="1372"/>
      <c r="C48" s="974"/>
      <c r="D48" s="974"/>
      <c r="E48" s="1373"/>
      <c r="F48" s="1373"/>
      <c r="G48" s="1373"/>
      <c r="H48" s="1373"/>
      <c r="I48" s="1373"/>
      <c r="J48" s="1373"/>
      <c r="K48" s="1373"/>
      <c r="L48" s="1373"/>
      <c r="M48" s="1373"/>
      <c r="N48" s="1373"/>
      <c r="O48" s="1373"/>
      <c r="P48" s="1373"/>
      <c r="Q48" s="1373"/>
      <c r="R48" s="1373"/>
      <c r="S48" s="1373"/>
      <c r="T48" s="1373"/>
      <c r="U48" s="1373"/>
      <c r="V48" s="1373"/>
      <c r="W48" s="1373"/>
      <c r="X48" s="1373"/>
      <c r="Y48" s="1373"/>
      <c r="Z48" s="1373"/>
      <c r="AA48" s="1373"/>
      <c r="AB48" s="1373"/>
      <c r="AC48" s="1373"/>
      <c r="AD48" s="1373"/>
      <c r="AE48" s="1373"/>
      <c r="AF48" s="1373"/>
      <c r="AG48" s="1373"/>
      <c r="AH48" s="1373"/>
      <c r="AI48" s="1373"/>
      <c r="AJ48" s="1373"/>
      <c r="AK48" s="1373"/>
      <c r="AL48" s="1373"/>
      <c r="AM48" s="1373"/>
      <c r="AN48" s="1373"/>
      <c r="AO48" s="1304"/>
    </row>
    <row r="49" spans="2:41" ht="15.75" thickBot="1" x14ac:dyDescent="0.3">
      <c r="B49" s="1182"/>
      <c r="C49" s="1357" t="s">
        <v>910</v>
      </c>
      <c r="D49" s="1358">
        <f>D40+D47</f>
        <v>0</v>
      </c>
      <c r="E49" s="1349">
        <f>E40+E47</f>
        <v>0</v>
      </c>
      <c r="F49" s="1350">
        <f t="shared" ref="F49:AN49" si="8">F40+F47</f>
        <v>0</v>
      </c>
      <c r="G49" s="1350">
        <f t="shared" si="8"/>
        <v>0</v>
      </c>
      <c r="H49" s="1350">
        <f t="shared" si="8"/>
        <v>0</v>
      </c>
      <c r="I49" s="1350">
        <f t="shared" si="8"/>
        <v>0</v>
      </c>
      <c r="J49" s="1350">
        <f t="shared" si="8"/>
        <v>0</v>
      </c>
      <c r="K49" s="1350">
        <f t="shared" si="8"/>
        <v>0</v>
      </c>
      <c r="L49" s="1350">
        <f t="shared" si="8"/>
        <v>0</v>
      </c>
      <c r="M49" s="1350">
        <f t="shared" si="8"/>
        <v>0</v>
      </c>
      <c r="N49" s="1350">
        <f t="shared" si="8"/>
        <v>0</v>
      </c>
      <c r="O49" s="1350">
        <f t="shared" si="8"/>
        <v>0</v>
      </c>
      <c r="P49" s="1350">
        <f t="shared" si="8"/>
        <v>0</v>
      </c>
      <c r="Q49" s="1350">
        <f t="shared" si="8"/>
        <v>0</v>
      </c>
      <c r="R49" s="1350">
        <f t="shared" si="8"/>
        <v>0</v>
      </c>
      <c r="S49" s="1350">
        <f t="shared" si="8"/>
        <v>0</v>
      </c>
      <c r="T49" s="1350">
        <f t="shared" si="8"/>
        <v>0</v>
      </c>
      <c r="U49" s="1350">
        <f t="shared" si="8"/>
        <v>0</v>
      </c>
      <c r="V49" s="1350">
        <f t="shared" si="8"/>
        <v>0</v>
      </c>
      <c r="W49" s="1350">
        <f t="shared" si="8"/>
        <v>0</v>
      </c>
      <c r="X49" s="1350">
        <f t="shared" si="8"/>
        <v>0</v>
      </c>
      <c r="Y49" s="1350">
        <f t="shared" si="8"/>
        <v>0</v>
      </c>
      <c r="Z49" s="1350">
        <f t="shared" si="8"/>
        <v>0</v>
      </c>
      <c r="AA49" s="1350">
        <f t="shared" si="8"/>
        <v>0</v>
      </c>
      <c r="AB49" s="1350">
        <f t="shared" si="8"/>
        <v>0</v>
      </c>
      <c r="AC49" s="1350">
        <f t="shared" si="8"/>
        <v>0</v>
      </c>
      <c r="AD49" s="1351">
        <f t="shared" si="8"/>
        <v>0</v>
      </c>
      <c r="AE49" s="1351">
        <f t="shared" si="8"/>
        <v>0</v>
      </c>
      <c r="AF49" s="1351">
        <f>AF40+AF47</f>
        <v>0</v>
      </c>
      <c r="AG49" s="1351">
        <f t="shared" si="8"/>
        <v>0</v>
      </c>
      <c r="AH49" s="1351">
        <f t="shared" si="8"/>
        <v>0</v>
      </c>
      <c r="AI49" s="1351">
        <f t="shared" si="8"/>
        <v>0</v>
      </c>
      <c r="AJ49" s="1351">
        <f t="shared" si="8"/>
        <v>0</v>
      </c>
      <c r="AK49" s="1351">
        <f t="shared" si="8"/>
        <v>0</v>
      </c>
      <c r="AL49" s="1351">
        <f t="shared" si="8"/>
        <v>0</v>
      </c>
      <c r="AM49" s="1351">
        <f t="shared" si="8"/>
        <v>0</v>
      </c>
      <c r="AN49" s="1352">
        <f t="shared" si="8"/>
        <v>0</v>
      </c>
      <c r="AO49" s="1304"/>
    </row>
    <row r="50" spans="2:41" ht="7.5" customHeight="1" thickBot="1" x14ac:dyDescent="0.3">
      <c r="B50" s="1182"/>
      <c r="C50" s="946"/>
      <c r="D50" s="946"/>
      <c r="E50" s="946"/>
      <c r="F50" s="946"/>
      <c r="G50" s="946"/>
      <c r="H50" s="946"/>
      <c r="I50" s="946"/>
      <c r="J50" s="946"/>
      <c r="K50" s="946"/>
      <c r="L50" s="1374"/>
      <c r="M50" s="1303"/>
      <c r="N50" s="1303"/>
      <c r="O50" s="1303"/>
      <c r="P50" s="1303"/>
      <c r="Q50" s="1303"/>
      <c r="R50" s="1303"/>
      <c r="S50" s="1303"/>
      <c r="T50" s="1303"/>
      <c r="U50" s="1303"/>
      <c r="V50" s="1303"/>
      <c r="W50" s="1303"/>
      <c r="X50" s="1303"/>
      <c r="Y50" s="1303"/>
      <c r="Z50" s="1303"/>
      <c r="AA50" s="1303"/>
      <c r="AB50" s="1303"/>
      <c r="AC50" s="1303"/>
      <c r="AD50" s="1303"/>
      <c r="AE50" s="1303"/>
      <c r="AF50" s="1303"/>
      <c r="AG50" s="1303"/>
      <c r="AH50" s="1303"/>
      <c r="AI50" s="1303"/>
      <c r="AJ50" s="1303"/>
      <c r="AK50" s="1303"/>
      <c r="AL50" s="1303"/>
      <c r="AM50" s="1303"/>
      <c r="AN50" s="1303"/>
      <c r="AO50" s="1304"/>
    </row>
    <row r="51" spans="2:41" ht="15.75" thickBot="1" x14ac:dyDescent="0.3">
      <c r="B51" s="1182"/>
      <c r="C51" s="2246" t="s">
        <v>901</v>
      </c>
      <c r="D51" s="2247"/>
      <c r="E51" s="2247"/>
      <c r="F51" s="2247"/>
      <c r="G51" s="2247"/>
      <c r="H51" s="2247"/>
      <c r="I51" s="2247"/>
      <c r="J51" s="2247"/>
      <c r="K51" s="2247"/>
      <c r="L51" s="2247"/>
      <c r="M51" s="2247"/>
      <c r="N51" s="2247"/>
      <c r="O51" s="2247"/>
      <c r="P51" s="2247"/>
      <c r="Q51" s="2247"/>
      <c r="R51" s="2247"/>
      <c r="S51" s="2247"/>
      <c r="T51" s="2247"/>
      <c r="U51" s="2247"/>
      <c r="V51" s="2247"/>
      <c r="W51" s="2247"/>
      <c r="X51" s="2247"/>
      <c r="Y51" s="2247"/>
      <c r="Z51" s="2247"/>
      <c r="AA51" s="2247"/>
      <c r="AB51" s="2247"/>
      <c r="AC51" s="2247"/>
      <c r="AD51" s="2247"/>
      <c r="AE51" s="2247"/>
      <c r="AF51" s="2247"/>
      <c r="AG51" s="2247"/>
      <c r="AH51" s="2247"/>
      <c r="AI51" s="2247"/>
      <c r="AJ51" s="2247"/>
      <c r="AK51" s="2247"/>
      <c r="AL51" s="2247"/>
      <c r="AM51" s="2247"/>
      <c r="AN51" s="2248"/>
      <c r="AO51" s="1304"/>
    </row>
    <row r="52" spans="2:41" x14ac:dyDescent="0.25">
      <c r="B52" s="1182"/>
      <c r="C52" s="1375" t="s">
        <v>18</v>
      </c>
      <c r="D52" s="1339">
        <f>'6A'!J20</f>
        <v>0</v>
      </c>
      <c r="E52" s="509"/>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14"/>
      <c r="AG52" s="514"/>
      <c r="AH52" s="514"/>
      <c r="AI52" s="514"/>
      <c r="AJ52" s="514"/>
      <c r="AK52" s="514"/>
      <c r="AL52" s="514"/>
      <c r="AM52" s="514"/>
      <c r="AN52" s="1340">
        <f t="shared" ref="AN52:AN61" si="9">SUM(E52:AF52)</f>
        <v>0</v>
      </c>
      <c r="AO52" s="1304"/>
    </row>
    <row r="53" spans="2:41" x14ac:dyDescent="0.25">
      <c r="B53" s="1182"/>
      <c r="C53" s="1376" t="s">
        <v>850</v>
      </c>
      <c r="D53" s="1342">
        <f>'6A'!J39</f>
        <v>0</v>
      </c>
      <c r="E53" s="507"/>
      <c r="F53" s="506"/>
      <c r="G53" s="506"/>
      <c r="H53" s="506"/>
      <c r="I53" s="506"/>
      <c r="J53" s="506"/>
      <c r="K53" s="506"/>
      <c r="L53" s="506"/>
      <c r="M53" s="506"/>
      <c r="N53" s="506"/>
      <c r="O53" s="506"/>
      <c r="P53" s="506"/>
      <c r="Q53" s="506"/>
      <c r="R53" s="506"/>
      <c r="S53" s="506"/>
      <c r="T53" s="506"/>
      <c r="U53" s="506"/>
      <c r="V53" s="506"/>
      <c r="W53" s="506"/>
      <c r="X53" s="506"/>
      <c r="Y53" s="506"/>
      <c r="Z53" s="506"/>
      <c r="AA53" s="506"/>
      <c r="AB53" s="506"/>
      <c r="AC53" s="506"/>
      <c r="AD53" s="506"/>
      <c r="AE53" s="506"/>
      <c r="AF53" s="510"/>
      <c r="AG53" s="510"/>
      <c r="AH53" s="510"/>
      <c r="AI53" s="510"/>
      <c r="AJ53" s="510"/>
      <c r="AK53" s="510"/>
      <c r="AL53" s="510"/>
      <c r="AM53" s="510"/>
      <c r="AN53" s="1343">
        <f t="shared" si="9"/>
        <v>0</v>
      </c>
      <c r="AO53" s="1304"/>
    </row>
    <row r="54" spans="2:41" x14ac:dyDescent="0.25">
      <c r="B54" s="1182"/>
      <c r="C54" s="1376" t="s">
        <v>849</v>
      </c>
      <c r="D54" s="1342">
        <f>'6A'!J55</f>
        <v>0</v>
      </c>
      <c r="E54" s="507"/>
      <c r="F54" s="506"/>
      <c r="G54" s="506"/>
      <c r="H54" s="506"/>
      <c r="I54" s="506"/>
      <c r="J54" s="506"/>
      <c r="K54" s="506"/>
      <c r="L54" s="506"/>
      <c r="M54" s="506"/>
      <c r="N54" s="506"/>
      <c r="O54" s="506"/>
      <c r="P54" s="506"/>
      <c r="Q54" s="506"/>
      <c r="R54" s="506"/>
      <c r="S54" s="506"/>
      <c r="T54" s="506"/>
      <c r="U54" s="506"/>
      <c r="V54" s="506"/>
      <c r="W54" s="506"/>
      <c r="X54" s="506"/>
      <c r="Y54" s="506"/>
      <c r="Z54" s="506"/>
      <c r="AA54" s="506"/>
      <c r="AB54" s="506"/>
      <c r="AC54" s="506"/>
      <c r="AD54" s="506"/>
      <c r="AE54" s="506"/>
      <c r="AF54" s="510"/>
      <c r="AG54" s="510"/>
      <c r="AH54" s="510"/>
      <c r="AI54" s="510"/>
      <c r="AJ54" s="510"/>
      <c r="AK54" s="510"/>
      <c r="AL54" s="510"/>
      <c r="AM54" s="510"/>
      <c r="AN54" s="1343">
        <f t="shared" si="9"/>
        <v>0</v>
      </c>
      <c r="AO54" s="1304"/>
    </row>
    <row r="55" spans="2:41" x14ac:dyDescent="0.25">
      <c r="B55" s="1182"/>
      <c r="C55" s="1376" t="s">
        <v>848</v>
      </c>
      <c r="D55" s="1342">
        <f>'6A'!J61</f>
        <v>0</v>
      </c>
      <c r="E55" s="507"/>
      <c r="F55" s="506"/>
      <c r="G55" s="506"/>
      <c r="H55" s="506"/>
      <c r="I55" s="506"/>
      <c r="J55" s="506"/>
      <c r="K55" s="506"/>
      <c r="L55" s="506"/>
      <c r="M55" s="506"/>
      <c r="N55" s="506"/>
      <c r="O55" s="506"/>
      <c r="P55" s="506"/>
      <c r="Q55" s="506"/>
      <c r="R55" s="506"/>
      <c r="S55" s="506"/>
      <c r="T55" s="506"/>
      <c r="U55" s="506"/>
      <c r="V55" s="506"/>
      <c r="W55" s="506"/>
      <c r="X55" s="506"/>
      <c r="Y55" s="506"/>
      <c r="Z55" s="506"/>
      <c r="AA55" s="506"/>
      <c r="AB55" s="506"/>
      <c r="AC55" s="506"/>
      <c r="AD55" s="506"/>
      <c r="AE55" s="506"/>
      <c r="AF55" s="510"/>
      <c r="AG55" s="510"/>
      <c r="AH55" s="510"/>
      <c r="AI55" s="510"/>
      <c r="AJ55" s="510"/>
      <c r="AK55" s="510"/>
      <c r="AL55" s="510"/>
      <c r="AM55" s="510"/>
      <c r="AN55" s="1343">
        <f t="shared" si="9"/>
        <v>0</v>
      </c>
      <c r="AO55" s="1304"/>
    </row>
    <row r="56" spans="2:41" x14ac:dyDescent="0.25">
      <c r="B56" s="1182"/>
      <c r="C56" s="1376" t="s">
        <v>172</v>
      </c>
      <c r="D56" s="1342">
        <f>'6A'!J70</f>
        <v>0</v>
      </c>
      <c r="E56" s="507"/>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10"/>
      <c r="AG56" s="510"/>
      <c r="AH56" s="510"/>
      <c r="AI56" s="510"/>
      <c r="AJ56" s="510"/>
      <c r="AK56" s="510"/>
      <c r="AL56" s="510"/>
      <c r="AM56" s="510"/>
      <c r="AN56" s="1343">
        <f t="shared" si="9"/>
        <v>0</v>
      </c>
      <c r="AO56" s="1304"/>
    </row>
    <row r="57" spans="2:41" x14ac:dyDescent="0.25">
      <c r="B57" s="1182"/>
      <c r="C57" s="1376" t="s">
        <v>178</v>
      </c>
      <c r="D57" s="1342">
        <f>'6A'!J81</f>
        <v>0</v>
      </c>
      <c r="E57" s="507"/>
      <c r="F57" s="506"/>
      <c r="G57" s="506"/>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c r="AE57" s="506"/>
      <c r="AF57" s="510"/>
      <c r="AG57" s="510"/>
      <c r="AH57" s="510"/>
      <c r="AI57" s="510"/>
      <c r="AJ57" s="510"/>
      <c r="AK57" s="510"/>
      <c r="AL57" s="510"/>
      <c r="AM57" s="510"/>
      <c r="AN57" s="1343">
        <f t="shared" si="9"/>
        <v>0</v>
      </c>
      <c r="AO57" s="1304"/>
    </row>
    <row r="58" spans="2:41" x14ac:dyDescent="0.25">
      <c r="B58" s="1182"/>
      <c r="C58" s="1376" t="s">
        <v>186</v>
      </c>
      <c r="D58" s="1342">
        <f>'6A'!J87</f>
        <v>0</v>
      </c>
      <c r="E58" s="507"/>
      <c r="F58" s="506"/>
      <c r="G58" s="506"/>
      <c r="H58" s="506"/>
      <c r="I58" s="506"/>
      <c r="J58" s="506"/>
      <c r="K58" s="506"/>
      <c r="L58" s="506"/>
      <c r="M58" s="506"/>
      <c r="N58" s="506"/>
      <c r="O58" s="506"/>
      <c r="P58" s="506"/>
      <c r="Q58" s="506"/>
      <c r="R58" s="506"/>
      <c r="S58" s="506"/>
      <c r="T58" s="506"/>
      <c r="U58" s="506"/>
      <c r="V58" s="506"/>
      <c r="W58" s="506"/>
      <c r="X58" s="506"/>
      <c r="Y58" s="506"/>
      <c r="Z58" s="506"/>
      <c r="AA58" s="506"/>
      <c r="AB58" s="506"/>
      <c r="AC58" s="506"/>
      <c r="AD58" s="506"/>
      <c r="AE58" s="506"/>
      <c r="AF58" s="510"/>
      <c r="AG58" s="510"/>
      <c r="AH58" s="510"/>
      <c r="AI58" s="510"/>
      <c r="AJ58" s="510"/>
      <c r="AK58" s="510"/>
      <c r="AL58" s="510"/>
      <c r="AM58" s="510"/>
      <c r="AN58" s="1343">
        <f t="shared" si="9"/>
        <v>0</v>
      </c>
      <c r="AO58" s="1304"/>
    </row>
    <row r="59" spans="2:41" x14ac:dyDescent="0.25">
      <c r="B59" s="1182"/>
      <c r="C59" s="1376" t="s">
        <v>189</v>
      </c>
      <c r="D59" s="1342">
        <f>'6A'!J103</f>
        <v>0</v>
      </c>
      <c r="E59" s="507"/>
      <c r="F59" s="506"/>
      <c r="G59" s="506"/>
      <c r="H59" s="506"/>
      <c r="I59" s="506"/>
      <c r="J59" s="506"/>
      <c r="K59" s="506"/>
      <c r="L59" s="506"/>
      <c r="M59" s="506"/>
      <c r="N59" s="506"/>
      <c r="O59" s="506"/>
      <c r="P59" s="506"/>
      <c r="Q59" s="506"/>
      <c r="R59" s="506"/>
      <c r="S59" s="506"/>
      <c r="T59" s="506"/>
      <c r="U59" s="506"/>
      <c r="V59" s="506"/>
      <c r="W59" s="506"/>
      <c r="X59" s="506"/>
      <c r="Y59" s="506"/>
      <c r="Z59" s="506"/>
      <c r="AA59" s="506"/>
      <c r="AB59" s="506"/>
      <c r="AC59" s="506"/>
      <c r="AD59" s="506"/>
      <c r="AE59" s="506"/>
      <c r="AF59" s="510"/>
      <c r="AG59" s="510"/>
      <c r="AH59" s="510"/>
      <c r="AI59" s="510"/>
      <c r="AJ59" s="510"/>
      <c r="AK59" s="510"/>
      <c r="AL59" s="510"/>
      <c r="AM59" s="510"/>
      <c r="AN59" s="1343">
        <f>SUM(E59:AF59)</f>
        <v>0</v>
      </c>
      <c r="AO59" s="1304"/>
    </row>
    <row r="60" spans="2:41" x14ac:dyDescent="0.25">
      <c r="B60" s="1182"/>
      <c r="C60" s="1376" t="s">
        <v>741</v>
      </c>
      <c r="D60" s="1342">
        <f>'6A'!J107</f>
        <v>0</v>
      </c>
      <c r="E60" s="507"/>
      <c r="F60" s="506"/>
      <c r="G60" s="506"/>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10"/>
      <c r="AG60" s="510"/>
      <c r="AH60" s="510"/>
      <c r="AI60" s="510"/>
      <c r="AJ60" s="510"/>
      <c r="AK60" s="510"/>
      <c r="AL60" s="510"/>
      <c r="AM60" s="510"/>
      <c r="AN60" s="1343">
        <f t="shared" si="9"/>
        <v>0</v>
      </c>
      <c r="AO60" s="1304"/>
    </row>
    <row r="61" spans="2:41" ht="15.75" customHeight="1" thickBot="1" x14ac:dyDescent="0.3">
      <c r="B61" s="1182"/>
      <c r="C61" s="1376" t="s">
        <v>847</v>
      </c>
      <c r="D61" s="1345">
        <f>'6A'!J118</f>
        <v>0</v>
      </c>
      <c r="E61" s="505"/>
      <c r="F61" s="504"/>
      <c r="G61" s="504"/>
      <c r="H61" s="504"/>
      <c r="I61" s="504"/>
      <c r="J61" s="504"/>
      <c r="K61" s="504"/>
      <c r="L61" s="504"/>
      <c r="M61" s="504"/>
      <c r="N61" s="504"/>
      <c r="O61" s="504"/>
      <c r="P61" s="504"/>
      <c r="Q61" s="504"/>
      <c r="R61" s="504"/>
      <c r="S61" s="504"/>
      <c r="T61" s="504"/>
      <c r="U61" s="504"/>
      <c r="V61" s="504"/>
      <c r="W61" s="504"/>
      <c r="X61" s="504"/>
      <c r="Y61" s="504"/>
      <c r="Z61" s="504"/>
      <c r="AA61" s="504"/>
      <c r="AB61" s="504"/>
      <c r="AC61" s="504"/>
      <c r="AD61" s="504"/>
      <c r="AE61" s="504"/>
      <c r="AF61" s="518"/>
      <c r="AG61" s="518"/>
      <c r="AH61" s="518"/>
      <c r="AI61" s="518"/>
      <c r="AJ61" s="518"/>
      <c r="AK61" s="518"/>
      <c r="AL61" s="518"/>
      <c r="AM61" s="518"/>
      <c r="AN61" s="1377">
        <f t="shared" si="9"/>
        <v>0</v>
      </c>
      <c r="AO61" s="1304"/>
    </row>
    <row r="62" spans="2:41" ht="15.75" thickBot="1" x14ac:dyDescent="0.3">
      <c r="B62" s="1182"/>
      <c r="C62" s="1357" t="s">
        <v>846</v>
      </c>
      <c r="D62" s="1358">
        <f>SUM(D52:D61)</f>
        <v>0</v>
      </c>
      <c r="E62" s="1349">
        <f t="shared" ref="E62:AE62" si="10">SUM(E52:E61)</f>
        <v>0</v>
      </c>
      <c r="F62" s="1350">
        <f t="shared" si="10"/>
        <v>0</v>
      </c>
      <c r="G62" s="1350">
        <f t="shared" si="10"/>
        <v>0</v>
      </c>
      <c r="H62" s="1350">
        <f t="shared" si="10"/>
        <v>0</v>
      </c>
      <c r="I62" s="1350">
        <f t="shared" si="10"/>
        <v>0</v>
      </c>
      <c r="J62" s="1350">
        <f t="shared" si="10"/>
        <v>0</v>
      </c>
      <c r="K62" s="1350">
        <f t="shared" si="10"/>
        <v>0</v>
      </c>
      <c r="L62" s="1350">
        <f t="shared" si="10"/>
        <v>0</v>
      </c>
      <c r="M62" s="1350">
        <f t="shared" si="10"/>
        <v>0</v>
      </c>
      <c r="N62" s="1350">
        <f t="shared" si="10"/>
        <v>0</v>
      </c>
      <c r="O62" s="1350">
        <f t="shared" si="10"/>
        <v>0</v>
      </c>
      <c r="P62" s="1350">
        <f t="shared" si="10"/>
        <v>0</v>
      </c>
      <c r="Q62" s="1350">
        <f t="shared" si="10"/>
        <v>0</v>
      </c>
      <c r="R62" s="1350">
        <f t="shared" si="10"/>
        <v>0</v>
      </c>
      <c r="S62" s="1350">
        <f t="shared" si="10"/>
        <v>0</v>
      </c>
      <c r="T62" s="1350">
        <f t="shared" si="10"/>
        <v>0</v>
      </c>
      <c r="U62" s="1350">
        <f t="shared" si="10"/>
        <v>0</v>
      </c>
      <c r="V62" s="1350">
        <f t="shared" si="10"/>
        <v>0</v>
      </c>
      <c r="W62" s="1350">
        <f t="shared" si="10"/>
        <v>0</v>
      </c>
      <c r="X62" s="1350">
        <f t="shared" si="10"/>
        <v>0</v>
      </c>
      <c r="Y62" s="1350">
        <f t="shared" si="10"/>
        <v>0</v>
      </c>
      <c r="Z62" s="1350">
        <f t="shared" si="10"/>
        <v>0</v>
      </c>
      <c r="AA62" s="1350">
        <f t="shared" si="10"/>
        <v>0</v>
      </c>
      <c r="AB62" s="1350">
        <f t="shared" si="10"/>
        <v>0</v>
      </c>
      <c r="AC62" s="1350">
        <f t="shared" si="10"/>
        <v>0</v>
      </c>
      <c r="AD62" s="1351">
        <f t="shared" si="10"/>
        <v>0</v>
      </c>
      <c r="AE62" s="1351">
        <f t="shared" si="10"/>
        <v>0</v>
      </c>
      <c r="AF62" s="1351">
        <f t="shared" ref="AF62:AM62" si="11">SUM(AF52:AF61)</f>
        <v>0</v>
      </c>
      <c r="AG62" s="1351">
        <f t="shared" si="11"/>
        <v>0</v>
      </c>
      <c r="AH62" s="1351">
        <f t="shared" si="11"/>
        <v>0</v>
      </c>
      <c r="AI62" s="1351">
        <f t="shared" si="11"/>
        <v>0</v>
      </c>
      <c r="AJ62" s="1351">
        <f t="shared" si="11"/>
        <v>0</v>
      </c>
      <c r="AK62" s="1351">
        <f t="shared" si="11"/>
        <v>0</v>
      </c>
      <c r="AL62" s="1351">
        <f t="shared" si="11"/>
        <v>0</v>
      </c>
      <c r="AM62" s="1351">
        <f t="shared" si="11"/>
        <v>0</v>
      </c>
      <c r="AN62" s="1378">
        <f>ROUND((SUM(AN52:AN61)),0)</f>
        <v>0</v>
      </c>
      <c r="AO62" s="1304"/>
    </row>
    <row r="63" spans="2:41" ht="15.75" thickBot="1" x14ac:dyDescent="0.3">
      <c r="B63" s="1182"/>
      <c r="C63" s="946"/>
      <c r="D63" s="946"/>
      <c r="E63" s="1373"/>
      <c r="F63" s="1373"/>
      <c r="G63" s="1373"/>
      <c r="H63" s="1373"/>
      <c r="I63" s="1373"/>
      <c r="J63" s="946"/>
      <c r="K63" s="946"/>
      <c r="L63" s="946"/>
      <c r="M63" s="946"/>
      <c r="N63" s="1373"/>
      <c r="O63" s="1373"/>
      <c r="P63" s="1373"/>
      <c r="Q63" s="1373"/>
      <c r="R63" s="1373"/>
      <c r="S63" s="1373"/>
      <c r="T63" s="1373"/>
      <c r="U63" s="1373"/>
      <c r="V63" s="1373"/>
      <c r="W63" s="1373"/>
      <c r="X63" s="1373"/>
      <c r="Y63" s="1373"/>
      <c r="Z63" s="1373"/>
      <c r="AA63" s="1373"/>
      <c r="AB63" s="946"/>
      <c r="AC63" s="946"/>
      <c r="AD63" s="946"/>
      <c r="AE63" s="946"/>
      <c r="AF63" s="946"/>
      <c r="AG63" s="946"/>
      <c r="AH63" s="946"/>
      <c r="AI63" s="946"/>
      <c r="AJ63" s="946"/>
      <c r="AK63" s="946"/>
      <c r="AL63" s="946"/>
      <c r="AM63" s="946"/>
      <c r="AN63" s="1379"/>
      <c r="AO63" s="1304"/>
    </row>
    <row r="64" spans="2:41" ht="15.75" customHeight="1" thickBot="1" x14ac:dyDescent="0.3">
      <c r="B64" s="1182"/>
      <c r="C64" s="657"/>
      <c r="D64" s="1274" t="s">
        <v>845</v>
      </c>
      <c r="E64" s="1349">
        <f>(E26+E49)-E62</f>
        <v>0</v>
      </c>
      <c r="F64" s="1350">
        <f t="shared" ref="F64:AM64" si="12">(F26+F49)-F62</f>
        <v>0</v>
      </c>
      <c r="G64" s="1350">
        <f t="shared" si="12"/>
        <v>0</v>
      </c>
      <c r="H64" s="1350">
        <f t="shared" si="12"/>
        <v>0</v>
      </c>
      <c r="I64" s="1350">
        <f t="shared" si="12"/>
        <v>0</v>
      </c>
      <c r="J64" s="1350">
        <f t="shared" si="12"/>
        <v>0</v>
      </c>
      <c r="K64" s="1350">
        <f t="shared" si="12"/>
        <v>0</v>
      </c>
      <c r="L64" s="1350">
        <f t="shared" si="12"/>
        <v>0</v>
      </c>
      <c r="M64" s="1350">
        <f t="shared" si="12"/>
        <v>0</v>
      </c>
      <c r="N64" s="1350">
        <f t="shared" si="12"/>
        <v>0</v>
      </c>
      <c r="O64" s="1350">
        <f t="shared" si="12"/>
        <v>0</v>
      </c>
      <c r="P64" s="1350">
        <f t="shared" si="12"/>
        <v>0</v>
      </c>
      <c r="Q64" s="1350">
        <f t="shared" si="12"/>
        <v>0</v>
      </c>
      <c r="R64" s="1350">
        <f t="shared" si="12"/>
        <v>0</v>
      </c>
      <c r="S64" s="1350">
        <f t="shared" si="12"/>
        <v>0</v>
      </c>
      <c r="T64" s="1350">
        <f t="shared" si="12"/>
        <v>0</v>
      </c>
      <c r="U64" s="1350">
        <f t="shared" si="12"/>
        <v>0</v>
      </c>
      <c r="V64" s="1350">
        <f t="shared" si="12"/>
        <v>0</v>
      </c>
      <c r="W64" s="1350">
        <f t="shared" si="12"/>
        <v>0</v>
      </c>
      <c r="X64" s="1350">
        <f t="shared" si="12"/>
        <v>0</v>
      </c>
      <c r="Y64" s="1350">
        <f t="shared" si="12"/>
        <v>0</v>
      </c>
      <c r="Z64" s="1350">
        <f t="shared" si="12"/>
        <v>0</v>
      </c>
      <c r="AA64" s="1350">
        <f t="shared" si="12"/>
        <v>0</v>
      </c>
      <c r="AB64" s="1350">
        <f t="shared" si="12"/>
        <v>0</v>
      </c>
      <c r="AC64" s="1350">
        <f t="shared" si="12"/>
        <v>0</v>
      </c>
      <c r="AD64" s="1351">
        <f t="shared" si="12"/>
        <v>0</v>
      </c>
      <c r="AE64" s="1351">
        <f t="shared" si="12"/>
        <v>0</v>
      </c>
      <c r="AF64" s="1351">
        <f t="shared" si="12"/>
        <v>0</v>
      </c>
      <c r="AG64" s="1351">
        <f t="shared" si="12"/>
        <v>0</v>
      </c>
      <c r="AH64" s="1351">
        <f t="shared" si="12"/>
        <v>0</v>
      </c>
      <c r="AI64" s="1351">
        <f t="shared" si="12"/>
        <v>0</v>
      </c>
      <c r="AJ64" s="1351">
        <f t="shared" si="12"/>
        <v>0</v>
      </c>
      <c r="AK64" s="1351">
        <f t="shared" si="12"/>
        <v>0</v>
      </c>
      <c r="AL64" s="1351">
        <f t="shared" si="12"/>
        <v>0</v>
      </c>
      <c r="AM64" s="1351">
        <f t="shared" si="12"/>
        <v>0</v>
      </c>
      <c r="AN64" s="1352">
        <f>(AN26+AN49)-AN62</f>
        <v>0</v>
      </c>
      <c r="AO64" s="1304"/>
    </row>
    <row r="65" spans="2:41" ht="7.5" customHeight="1" x14ac:dyDescent="0.25">
      <c r="B65" s="1182"/>
      <c r="C65" s="649"/>
      <c r="D65" s="649"/>
      <c r="E65" s="649"/>
      <c r="F65" s="1380"/>
      <c r="G65" s="1380"/>
      <c r="H65" s="1380"/>
      <c r="I65" s="1380"/>
      <c r="J65" s="1380"/>
      <c r="K65" s="1380"/>
      <c r="L65" s="1380"/>
      <c r="M65" s="657"/>
      <c r="N65" s="657"/>
      <c r="O65" s="657"/>
      <c r="P65" s="657"/>
      <c r="Q65" s="657"/>
      <c r="R65" s="657"/>
      <c r="S65" s="657"/>
      <c r="T65" s="657"/>
      <c r="U65" s="657"/>
      <c r="V65" s="657"/>
      <c r="W65" s="657"/>
      <c r="X65" s="657"/>
      <c r="Y65" s="657"/>
      <c r="Z65" s="657"/>
      <c r="AA65" s="657"/>
      <c r="AB65" s="657"/>
      <c r="AC65" s="657"/>
      <c r="AD65" s="657"/>
      <c r="AE65" s="657"/>
      <c r="AF65" s="657"/>
      <c r="AG65" s="657"/>
      <c r="AH65" s="657"/>
      <c r="AI65" s="657"/>
      <c r="AJ65" s="657"/>
      <c r="AK65" s="657"/>
      <c r="AL65" s="657"/>
      <c r="AM65" s="657"/>
      <c r="AN65" s="657"/>
      <c r="AO65" s="1304"/>
    </row>
    <row r="66" spans="2:41" x14ac:dyDescent="0.25">
      <c r="B66" s="1182"/>
      <c r="C66" s="657"/>
      <c r="D66" s="1271"/>
      <c r="E66" s="657"/>
      <c r="F66" s="1380"/>
      <c r="G66" s="1271" t="s">
        <v>444</v>
      </c>
      <c r="H66" s="1380"/>
      <c r="I66" s="1380"/>
      <c r="J66" s="1380"/>
      <c r="K66" s="1380"/>
      <c r="L66" s="1380"/>
      <c r="M66" s="657"/>
      <c r="N66" s="657"/>
      <c r="O66" s="657"/>
      <c r="P66" s="657"/>
      <c r="Q66" s="657"/>
      <c r="R66" s="657"/>
      <c r="S66" s="657"/>
      <c r="T66" s="657"/>
      <c r="U66" s="657"/>
      <c r="V66" s="657"/>
      <c r="W66" s="657"/>
      <c r="X66" s="657"/>
      <c r="Y66" s="657"/>
      <c r="Z66" s="657"/>
      <c r="AA66" s="657"/>
      <c r="AB66" s="657"/>
      <c r="AC66" s="657"/>
      <c r="AD66" s="657"/>
      <c r="AE66" s="657"/>
      <c r="AF66" s="657"/>
      <c r="AG66" s="657"/>
      <c r="AH66" s="657"/>
      <c r="AI66" s="657"/>
      <c r="AJ66" s="657"/>
      <c r="AK66" s="657"/>
      <c r="AL66" s="657"/>
      <c r="AM66" s="657"/>
      <c r="AN66" s="657"/>
      <c r="AO66" s="1304"/>
    </row>
    <row r="67" spans="2:41" ht="15" customHeight="1" x14ac:dyDescent="0.25">
      <c r="B67" s="1182"/>
      <c r="C67" s="657"/>
      <c r="D67" s="657"/>
      <c r="G67" s="2234"/>
      <c r="H67" s="2235"/>
      <c r="I67" s="2235"/>
      <c r="J67" s="2235"/>
      <c r="K67" s="2235"/>
      <c r="L67" s="2235"/>
      <c r="M67" s="2235"/>
      <c r="N67" s="2235"/>
      <c r="O67" s="2235"/>
      <c r="P67" s="2235"/>
      <c r="Q67" s="2235"/>
      <c r="R67" s="2235"/>
      <c r="S67" s="2235"/>
      <c r="T67" s="2235"/>
      <c r="U67" s="2235"/>
      <c r="V67" s="2235"/>
      <c r="W67" s="2235"/>
      <c r="X67" s="2235"/>
      <c r="Y67" s="2235"/>
      <c r="Z67" s="2235"/>
      <c r="AA67" s="2235"/>
      <c r="AB67" s="2235"/>
      <c r="AC67" s="2236"/>
      <c r="AD67" s="657"/>
      <c r="AE67" s="657"/>
      <c r="AF67" s="657"/>
      <c r="AG67" s="657"/>
      <c r="AH67" s="657"/>
      <c r="AI67" s="657"/>
      <c r="AJ67" s="657"/>
      <c r="AK67" s="657"/>
      <c r="AL67" s="657"/>
      <c r="AM67" s="657"/>
      <c r="AN67" s="657"/>
      <c r="AO67" s="1304"/>
    </row>
    <row r="68" spans="2:41" ht="15" customHeight="1" x14ac:dyDescent="0.25">
      <c r="B68" s="1182"/>
      <c r="C68" s="657"/>
      <c r="D68" s="657"/>
      <c r="G68" s="2237"/>
      <c r="H68" s="2238"/>
      <c r="I68" s="2238"/>
      <c r="J68" s="2238"/>
      <c r="K68" s="2238"/>
      <c r="L68" s="2238"/>
      <c r="M68" s="2238"/>
      <c r="N68" s="2238"/>
      <c r="O68" s="2238"/>
      <c r="P68" s="2238"/>
      <c r="Q68" s="2238"/>
      <c r="R68" s="2238"/>
      <c r="S68" s="2238"/>
      <c r="T68" s="2238"/>
      <c r="U68" s="2238"/>
      <c r="V68" s="2238"/>
      <c r="W68" s="2238"/>
      <c r="X68" s="2238"/>
      <c r="Y68" s="2238"/>
      <c r="Z68" s="2238"/>
      <c r="AA68" s="2238"/>
      <c r="AB68" s="2238"/>
      <c r="AC68" s="2239"/>
      <c r="AD68" s="657"/>
      <c r="AE68" s="657"/>
      <c r="AF68" s="657"/>
      <c r="AG68" s="657"/>
      <c r="AH68" s="657"/>
      <c r="AI68" s="657"/>
      <c r="AJ68" s="657"/>
      <c r="AK68" s="657"/>
      <c r="AL68" s="657"/>
      <c r="AM68" s="657"/>
      <c r="AN68" s="657"/>
      <c r="AO68" s="1304"/>
    </row>
    <row r="69" spans="2:41" ht="15" customHeight="1" x14ac:dyDescent="0.25">
      <c r="B69" s="1182"/>
      <c r="C69" s="657"/>
      <c r="D69" s="657"/>
      <c r="G69" s="2237"/>
      <c r="H69" s="2238"/>
      <c r="I69" s="2238"/>
      <c r="J69" s="2238"/>
      <c r="K69" s="2238"/>
      <c r="L69" s="2238"/>
      <c r="M69" s="2238"/>
      <c r="N69" s="2238"/>
      <c r="O69" s="2238"/>
      <c r="P69" s="2238"/>
      <c r="Q69" s="2238"/>
      <c r="R69" s="2238"/>
      <c r="S69" s="2238"/>
      <c r="T69" s="2238"/>
      <c r="U69" s="2238"/>
      <c r="V69" s="2238"/>
      <c r="W69" s="2238"/>
      <c r="X69" s="2238"/>
      <c r="Y69" s="2238"/>
      <c r="Z69" s="2238"/>
      <c r="AA69" s="2238"/>
      <c r="AB69" s="2238"/>
      <c r="AC69" s="2239"/>
      <c r="AD69" s="657"/>
      <c r="AE69" s="657"/>
      <c r="AF69" s="657"/>
      <c r="AG69" s="657"/>
      <c r="AH69" s="657"/>
      <c r="AI69" s="657"/>
      <c r="AJ69" s="657"/>
      <c r="AK69" s="657"/>
      <c r="AL69" s="657"/>
      <c r="AM69" s="657"/>
      <c r="AN69" s="657"/>
      <c r="AO69" s="1304"/>
    </row>
    <row r="70" spans="2:41" ht="15" customHeight="1" x14ac:dyDescent="0.25">
      <c r="B70" s="1182"/>
      <c r="C70" s="657"/>
      <c r="D70" s="657"/>
      <c r="G70" s="2240"/>
      <c r="H70" s="2241"/>
      <c r="I70" s="2241"/>
      <c r="J70" s="2241"/>
      <c r="K70" s="2241"/>
      <c r="L70" s="2241"/>
      <c r="M70" s="2241"/>
      <c r="N70" s="2241"/>
      <c r="O70" s="2241"/>
      <c r="P70" s="2241"/>
      <c r="Q70" s="2241"/>
      <c r="R70" s="2241"/>
      <c r="S70" s="2241"/>
      <c r="T70" s="2241"/>
      <c r="U70" s="2241"/>
      <c r="V70" s="2241"/>
      <c r="W70" s="2241"/>
      <c r="X70" s="2241"/>
      <c r="Y70" s="2241"/>
      <c r="Z70" s="2241"/>
      <c r="AA70" s="2241"/>
      <c r="AB70" s="2241"/>
      <c r="AC70" s="2242"/>
      <c r="AD70" s="657"/>
      <c r="AE70" s="657"/>
      <c r="AF70" s="657"/>
      <c r="AG70" s="657"/>
      <c r="AH70" s="657"/>
      <c r="AI70" s="657"/>
      <c r="AJ70" s="657"/>
      <c r="AK70" s="657"/>
      <c r="AL70" s="657"/>
      <c r="AM70" s="657"/>
      <c r="AN70" s="657"/>
      <c r="AO70" s="1304"/>
    </row>
    <row r="71" spans="2:41" ht="9" customHeight="1" thickBot="1" x14ac:dyDescent="0.3">
      <c r="B71" s="1213"/>
      <c r="C71" s="1312"/>
      <c r="D71" s="1312"/>
      <c r="E71" s="1312"/>
      <c r="F71" s="1312"/>
      <c r="G71" s="1312"/>
      <c r="H71" s="1312"/>
      <c r="I71" s="1312"/>
      <c r="J71" s="1312"/>
      <c r="K71" s="1312"/>
      <c r="L71" s="1312"/>
      <c r="M71" s="1381"/>
      <c r="N71" s="1381"/>
      <c r="O71" s="1381"/>
      <c r="P71" s="1381"/>
      <c r="Q71" s="1381"/>
      <c r="R71" s="1381"/>
      <c r="S71" s="1381"/>
      <c r="T71" s="1381"/>
      <c r="U71" s="1381"/>
      <c r="V71" s="1381"/>
      <c r="W71" s="1381"/>
      <c r="X71" s="1381"/>
      <c r="Y71" s="1381"/>
      <c r="Z71" s="1381"/>
      <c r="AA71" s="1381"/>
      <c r="AB71" s="1381"/>
      <c r="AC71" s="1381"/>
      <c r="AD71" s="1381"/>
      <c r="AE71" s="1381"/>
      <c r="AF71" s="1381"/>
      <c r="AG71" s="1381"/>
      <c r="AH71" s="1381"/>
      <c r="AI71" s="1381"/>
      <c r="AJ71" s="1381"/>
      <c r="AK71" s="1381"/>
      <c r="AL71" s="1381"/>
      <c r="AM71" s="1381"/>
      <c r="AN71" s="1381"/>
      <c r="AO71" s="1382"/>
    </row>
    <row r="72" spans="2:41" ht="3.75" customHeight="1" x14ac:dyDescent="0.25"/>
    <row r="73" spans="2:41" ht="3.75" customHeight="1" x14ac:dyDescent="0.25"/>
  </sheetData>
  <sheetProtection algorithmName="SHA-512" hashValue="hUsJufyPc/HJ6VJpHAvrMsXg8KAk6JxUU1z8iPasV9At9Lr6/pRZ4QgcYDgtMsqcGyxD+ifW5DaFiFOuAC+VAA==" saltValue="sP5CsvRWCi6TgSM3mXu1Qg==" spinCount="100000" sheet="1" formatCells="0" formatColumns="0" formatRows="0" insertColumns="0" insertRows="0"/>
  <mergeCells count="8">
    <mergeCell ref="AR5:AU7"/>
    <mergeCell ref="AR9:AU11"/>
    <mergeCell ref="AR13:AU14"/>
    <mergeCell ref="G67:AC70"/>
    <mergeCell ref="C3:AN3"/>
    <mergeCell ref="C9:AN9"/>
    <mergeCell ref="C51:AN51"/>
    <mergeCell ref="C28:AN28"/>
  </mergeCells>
  <conditionalFormatting sqref="AP10">
    <cfRule type="containsText" dxfId="39" priority="5" operator="containsText" text="warning">
      <formula>NOT(ISERROR(SEARCH("warning",AP10)))</formula>
    </cfRule>
  </conditionalFormatting>
  <conditionalFormatting sqref="AP14">
    <cfRule type="containsText" dxfId="38" priority="4" operator="containsText" text="warning">
      <formula>NOT(ISERROR(SEARCH("warning",AP14)))</formula>
    </cfRule>
  </conditionalFormatting>
  <conditionalFormatting sqref="AR5:AU7">
    <cfRule type="containsText" dxfId="37" priority="3" operator="containsText" text="warning">
      <formula>NOT(ISERROR(SEARCH("warning",AR5)))</formula>
    </cfRule>
  </conditionalFormatting>
  <conditionalFormatting sqref="AR9:AU11">
    <cfRule type="containsText" dxfId="36" priority="2" operator="containsText" text="warning">
      <formula>NOT(ISERROR(SEARCH("warning",AR9)))</formula>
    </cfRule>
  </conditionalFormatting>
  <conditionalFormatting sqref="AR13:AU14">
    <cfRule type="containsText" dxfId="35" priority="1" operator="containsText" text="warning">
      <formula>NOT(ISERROR(SEARCH("warning",AR13)))</formula>
    </cfRule>
  </conditionalFormatting>
  <pageMargins left="0.25" right="0.25" top="0.75" bottom="0.75" header="0.3" footer="0.3"/>
  <pageSetup scale="69" fitToWidth="2" orientation="landscape" r:id="rId1"/>
  <headerFooter>
    <oddFooter>&amp;LForm 7B
Estimate of Cash Flow During Development&amp;CCFA Forms</oddFooter>
  </headerFooter>
  <rowBreaks count="1" manualBreakCount="1">
    <brk id="72" min="1"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
  <sheetViews>
    <sheetView showGridLines="0" zoomScaleNormal="100" workbookViewId="0">
      <selection activeCell="R15" sqref="R14:R15"/>
    </sheetView>
  </sheetViews>
  <sheetFormatPr defaultRowHeight="15" x14ac:dyDescent="0.25"/>
  <sheetData/>
  <pageMargins left="0.25" right="0.25" top="0.75" bottom="0.75" header="0.3" footer="0.3"/>
  <pageSetup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65B3F-9C44-4098-9A81-E853E7B6E166}">
  <dimension ref="A1:FZ2"/>
  <sheetViews>
    <sheetView topLeftCell="FT1" workbookViewId="0">
      <selection activeCell="H25" sqref="H25"/>
    </sheetView>
  </sheetViews>
  <sheetFormatPr defaultRowHeight="15" x14ac:dyDescent="0.25"/>
  <cols>
    <col min="1" max="1" width="13.7109375" bestFit="1" customWidth="1"/>
    <col min="2" max="2" width="11.42578125" bestFit="1" customWidth="1"/>
    <col min="3" max="3" width="24.5703125" bestFit="1" customWidth="1"/>
    <col min="4" max="4" width="11.85546875" bestFit="1" customWidth="1"/>
    <col min="5" max="5" width="35.140625" bestFit="1" customWidth="1"/>
    <col min="6" max="6" width="25.28515625" bestFit="1" customWidth="1"/>
    <col min="7" max="7" width="12.42578125" bestFit="1" customWidth="1"/>
    <col min="8" max="8" width="16.140625" bestFit="1" customWidth="1"/>
    <col min="9" max="9" width="18.7109375" bestFit="1" customWidth="1"/>
    <col min="10" max="10" width="18.85546875" bestFit="1" customWidth="1"/>
    <col min="11" max="11" width="21.7109375" bestFit="1" customWidth="1"/>
    <col min="12" max="12" width="25.5703125" bestFit="1" customWidth="1"/>
    <col min="13" max="13" width="35.28515625" bestFit="1" customWidth="1"/>
    <col min="14" max="14" width="24" bestFit="1" customWidth="1"/>
    <col min="15" max="15" width="23.42578125" bestFit="1" customWidth="1"/>
    <col min="16" max="16" width="28.85546875" bestFit="1" customWidth="1"/>
    <col min="17" max="17" width="26.85546875" bestFit="1" customWidth="1"/>
    <col min="18" max="18" width="39.28515625" bestFit="1" customWidth="1"/>
    <col min="19" max="19" width="36" bestFit="1" customWidth="1"/>
    <col min="20" max="20" width="14.7109375" bestFit="1" customWidth="1"/>
    <col min="21" max="21" width="20" bestFit="1" customWidth="1"/>
    <col min="22" max="22" width="31.85546875" bestFit="1" customWidth="1"/>
    <col min="23" max="23" width="11.140625" bestFit="1" customWidth="1"/>
    <col min="24" max="24" width="23.7109375" bestFit="1" customWidth="1"/>
    <col min="25" max="25" width="19.5703125" bestFit="1" customWidth="1"/>
    <col min="26" max="26" width="15.140625" bestFit="1" customWidth="1"/>
    <col min="27" max="27" width="17.85546875" bestFit="1" customWidth="1"/>
    <col min="28" max="28" width="32.28515625" bestFit="1" customWidth="1"/>
    <col min="29" max="29" width="25" bestFit="1" customWidth="1"/>
    <col min="30" max="30" width="35.140625" bestFit="1" customWidth="1"/>
    <col min="31" max="31" width="23.28515625" bestFit="1" customWidth="1"/>
    <col min="32" max="32" width="20.85546875" bestFit="1" customWidth="1"/>
    <col min="33" max="33" width="35.28515625" bestFit="1" customWidth="1"/>
    <col min="34" max="34" width="24" bestFit="1" customWidth="1"/>
    <col min="35" max="35" width="28" bestFit="1" customWidth="1"/>
    <col min="36" max="36" width="12.140625" bestFit="1" customWidth="1"/>
    <col min="37" max="37" width="26" bestFit="1" customWidth="1"/>
    <col min="38" max="38" width="28.85546875" bestFit="1" customWidth="1"/>
    <col min="39" max="39" width="14.7109375" bestFit="1" customWidth="1"/>
    <col min="40" max="40" width="29.140625" bestFit="1" customWidth="1"/>
    <col min="41" max="41" width="32.5703125" bestFit="1" customWidth="1"/>
    <col min="42" max="42" width="29.7109375" bestFit="1" customWidth="1"/>
    <col min="43" max="43" width="34" bestFit="1" customWidth="1"/>
    <col min="44" max="44" width="30.85546875" bestFit="1" customWidth="1"/>
    <col min="45" max="45" width="12.140625" bestFit="1" customWidth="1"/>
    <col min="46" max="46" width="27.7109375" bestFit="1" customWidth="1"/>
    <col min="47" max="47" width="32" bestFit="1" customWidth="1"/>
    <col min="48" max="48" width="28.140625" bestFit="1" customWidth="1"/>
    <col min="49" max="49" width="17.28515625" bestFit="1" customWidth="1"/>
    <col min="50" max="50" width="17.7109375" bestFit="1" customWidth="1"/>
    <col min="51" max="51" width="30.85546875" bestFit="1" customWidth="1"/>
    <col min="52" max="52" width="21.42578125" bestFit="1" customWidth="1"/>
    <col min="53" max="53" width="12.140625" bestFit="1" customWidth="1"/>
    <col min="54" max="54" width="25.5703125" bestFit="1" customWidth="1"/>
    <col min="55" max="55" width="28.42578125" bestFit="1" customWidth="1"/>
    <col min="56" max="56" width="21.7109375" bestFit="1" customWidth="1"/>
    <col min="57" max="57" width="23.42578125" bestFit="1" customWidth="1"/>
    <col min="58" max="58" width="17.5703125" bestFit="1" customWidth="1"/>
    <col min="59" max="59" width="18.42578125" bestFit="1" customWidth="1"/>
    <col min="60" max="60" width="15.5703125" bestFit="1" customWidth="1"/>
    <col min="61" max="61" width="30.140625" bestFit="1" customWidth="1"/>
    <col min="62" max="62" width="30.7109375" bestFit="1" customWidth="1"/>
    <col min="63" max="63" width="36.5703125" bestFit="1" customWidth="1"/>
    <col min="64" max="64" width="27.140625" bestFit="1" customWidth="1"/>
    <col min="65" max="65" width="24.85546875" bestFit="1" customWidth="1"/>
    <col min="66" max="66" width="22.28515625" bestFit="1" customWidth="1"/>
    <col min="67" max="67" width="35.42578125" bestFit="1" customWidth="1"/>
    <col min="68" max="68" width="42.140625" bestFit="1" customWidth="1"/>
    <col min="69" max="69" width="14" bestFit="1" customWidth="1"/>
    <col min="70" max="70" width="27.28515625" bestFit="1" customWidth="1"/>
    <col min="71" max="71" width="37.28515625" bestFit="1" customWidth="1"/>
    <col min="72" max="72" width="22" bestFit="1" customWidth="1"/>
    <col min="73" max="73" width="30.7109375" bestFit="1" customWidth="1"/>
    <col min="74" max="74" width="33.85546875" bestFit="1" customWidth="1"/>
    <col min="75" max="75" width="38.85546875" bestFit="1" customWidth="1"/>
    <col min="76" max="76" width="40.5703125" bestFit="1" customWidth="1"/>
    <col min="77" max="77" width="22.28515625" bestFit="1" customWidth="1"/>
    <col min="78" max="78" width="14.140625" bestFit="1" customWidth="1"/>
    <col min="79" max="79" width="29.140625" bestFit="1" customWidth="1"/>
    <col min="80" max="80" width="16.42578125" bestFit="1" customWidth="1"/>
    <col min="81" max="81" width="39.7109375" bestFit="1" customWidth="1"/>
    <col min="82" max="82" width="30" bestFit="1" customWidth="1"/>
    <col min="83" max="83" width="17" bestFit="1" customWidth="1"/>
    <col min="84" max="84" width="20.7109375" bestFit="1" customWidth="1"/>
    <col min="85" max="85" width="23.28515625" bestFit="1" customWidth="1"/>
    <col min="86" max="86" width="23.42578125" bestFit="1" customWidth="1"/>
    <col min="87" max="87" width="26.28515625" bestFit="1" customWidth="1"/>
    <col min="88" max="88" width="30.140625" bestFit="1" customWidth="1"/>
    <col min="89" max="89" width="39.85546875" bestFit="1" customWidth="1"/>
    <col min="90" max="90" width="28.5703125" bestFit="1" customWidth="1"/>
    <col min="91" max="91" width="28" bestFit="1" customWidth="1"/>
    <col min="92" max="92" width="30.42578125" bestFit="1" customWidth="1"/>
    <col min="93" max="93" width="43.85546875" bestFit="1" customWidth="1"/>
    <col min="94" max="94" width="40.5703125" bestFit="1" customWidth="1"/>
    <col min="95" max="95" width="19.28515625" bestFit="1" customWidth="1"/>
    <col min="96" max="96" width="24.5703125" bestFit="1" customWidth="1"/>
    <col min="97" max="97" width="36.42578125" bestFit="1" customWidth="1"/>
    <col min="98" max="98" width="15.7109375" bestFit="1" customWidth="1"/>
    <col min="99" max="99" width="24.140625" bestFit="1" customWidth="1"/>
    <col min="100" max="100" width="19.7109375" bestFit="1" customWidth="1"/>
    <col min="101" max="101" width="22.42578125" bestFit="1" customWidth="1"/>
    <col min="102" max="102" width="36.85546875" bestFit="1" customWidth="1"/>
    <col min="103" max="103" width="29.7109375" bestFit="1" customWidth="1"/>
    <col min="104" max="104" width="33" bestFit="1" customWidth="1"/>
    <col min="105" max="105" width="27.85546875" bestFit="1" customWidth="1"/>
    <col min="106" max="106" width="25.5703125" bestFit="1" customWidth="1"/>
    <col min="107" max="107" width="39.7109375" bestFit="1" customWidth="1"/>
    <col min="108" max="108" width="28.5703125" bestFit="1" customWidth="1"/>
    <col min="109" max="109" width="32.5703125" bestFit="1" customWidth="1"/>
    <col min="110" max="110" width="16.7109375" bestFit="1" customWidth="1"/>
    <col min="111" max="111" width="33.85546875" bestFit="1" customWidth="1"/>
    <col min="112" max="112" width="37.140625" bestFit="1" customWidth="1"/>
    <col min="113" max="113" width="34.28515625" bestFit="1" customWidth="1"/>
    <col min="114" max="114" width="38.5703125" bestFit="1" customWidth="1"/>
    <col min="115" max="115" width="28" bestFit="1" customWidth="1"/>
    <col min="116" max="116" width="22.140625" bestFit="1" customWidth="1"/>
    <col min="117" max="117" width="23" bestFit="1" customWidth="1"/>
    <col min="118" max="118" width="20.140625" bestFit="1" customWidth="1"/>
    <col min="119" max="119" width="34.7109375" bestFit="1" customWidth="1"/>
    <col min="120" max="120" width="35.28515625" bestFit="1" customWidth="1"/>
    <col min="121" max="121" width="41.140625" bestFit="1" customWidth="1"/>
    <col min="122" max="122" width="29.42578125" bestFit="1" customWidth="1"/>
    <col min="123" max="123" width="26.85546875" bestFit="1" customWidth="1"/>
    <col min="124" max="124" width="18.5703125" bestFit="1" customWidth="1"/>
    <col min="125" max="125" width="31.85546875" bestFit="1" customWidth="1"/>
    <col min="126" max="126" width="41.85546875" bestFit="1" customWidth="1"/>
    <col min="127" max="127" width="27.7109375" bestFit="1" customWidth="1"/>
    <col min="128" max="128" width="36.42578125" bestFit="1" customWidth="1"/>
    <col min="129" max="129" width="39.5703125" bestFit="1" customWidth="1"/>
    <col min="130" max="130" width="39.140625" bestFit="1" customWidth="1"/>
    <col min="131" max="131" width="38.7109375" bestFit="1" customWidth="1"/>
    <col min="132" max="132" width="26.85546875" bestFit="1" customWidth="1"/>
    <col min="133" max="133" width="18.7109375" bestFit="1" customWidth="1"/>
    <col min="134" max="134" width="23.28515625" bestFit="1" customWidth="1"/>
    <col min="135" max="135" width="25.85546875" bestFit="1" customWidth="1"/>
    <col min="136" max="136" width="26" bestFit="1" customWidth="1"/>
    <col min="137" max="137" width="28.7109375" bestFit="1" customWidth="1"/>
    <col min="138" max="138" width="32.5703125" bestFit="1" customWidth="1"/>
    <col min="139" max="139" width="42.42578125" bestFit="1" customWidth="1"/>
    <col min="140" max="140" width="31.140625" bestFit="1" customWidth="1"/>
    <col min="141" max="141" width="30.5703125" bestFit="1" customWidth="1"/>
    <col min="142" max="142" width="33.28515625" bestFit="1" customWidth="1"/>
    <col min="143" max="143" width="46.42578125" bestFit="1" customWidth="1"/>
    <col min="144" max="144" width="43.140625" bestFit="1" customWidth="1"/>
    <col min="145" max="145" width="21.85546875" bestFit="1" customWidth="1"/>
    <col min="146" max="146" width="27.140625" bestFit="1" customWidth="1"/>
    <col min="147" max="147" width="39" bestFit="1" customWidth="1"/>
    <col min="148" max="148" width="17.85546875" bestFit="1" customWidth="1"/>
    <col min="149" max="149" width="26.7109375" bestFit="1" customWidth="1"/>
    <col min="150" max="150" width="22.28515625" bestFit="1" customWidth="1"/>
    <col min="151" max="151" width="24.85546875" bestFit="1" customWidth="1"/>
    <col min="152" max="152" width="39.42578125" bestFit="1" customWidth="1"/>
    <col min="153" max="153" width="32.140625" bestFit="1" customWidth="1"/>
    <col min="154" max="154" width="35.5703125" bestFit="1" customWidth="1"/>
    <col min="155" max="155" width="30.42578125" bestFit="1" customWidth="1"/>
    <col min="156" max="156" width="28" bestFit="1" customWidth="1"/>
    <col min="157" max="157" width="42.28515625" bestFit="1" customWidth="1"/>
    <col min="158" max="158" width="31.140625" bestFit="1" customWidth="1"/>
    <col min="159" max="159" width="35.140625" bestFit="1" customWidth="1"/>
    <col min="160" max="160" width="19.28515625" bestFit="1" customWidth="1"/>
    <col min="161" max="161" width="36.28515625" bestFit="1" customWidth="1"/>
    <col min="162" max="162" width="39.7109375" bestFit="1" customWidth="1"/>
    <col min="163" max="163" width="36.7109375" bestFit="1" customWidth="1"/>
    <col min="164" max="164" width="41" bestFit="1" customWidth="1"/>
    <col min="165" max="165" width="30.5703125" bestFit="1" customWidth="1"/>
    <col min="166" max="166" width="24.5703125" bestFit="1" customWidth="1"/>
    <col min="167" max="167" width="25.5703125" bestFit="1" customWidth="1"/>
    <col min="168" max="168" width="22.7109375" bestFit="1" customWidth="1"/>
    <col min="169" max="169" width="37.140625" bestFit="1" customWidth="1"/>
    <col min="170" max="170" width="37.7109375" bestFit="1" customWidth="1"/>
    <col min="171" max="171" width="43.7109375" bestFit="1" customWidth="1"/>
    <col min="172" max="172" width="32" bestFit="1" customWidth="1"/>
    <col min="173" max="173" width="29.28515625" bestFit="1" customWidth="1"/>
    <col min="174" max="174" width="34.42578125" bestFit="1" customWidth="1"/>
    <col min="175" max="175" width="44.42578125" bestFit="1" customWidth="1"/>
    <col min="176" max="176" width="29" bestFit="1" customWidth="1"/>
    <col min="177" max="177" width="37.7109375" bestFit="1" customWidth="1"/>
    <col min="178" max="178" width="40.85546875" bestFit="1" customWidth="1"/>
    <col min="179" max="179" width="45.85546875" bestFit="1" customWidth="1"/>
    <col min="180" max="180" width="40" bestFit="1" customWidth="1"/>
    <col min="181" max="181" width="29.28515625" bestFit="1" customWidth="1"/>
    <col min="182" max="182" width="21.140625" bestFit="1" customWidth="1"/>
  </cols>
  <sheetData>
    <row r="1" spans="1:182" x14ac:dyDescent="0.25">
      <c r="A1" t="s">
        <v>1027</v>
      </c>
      <c r="B1" t="s">
        <v>1028</v>
      </c>
      <c r="C1" t="s">
        <v>1029</v>
      </c>
      <c r="D1" t="s">
        <v>1030</v>
      </c>
      <c r="E1" t="s">
        <v>1031</v>
      </c>
      <c r="F1" t="s">
        <v>1032</v>
      </c>
      <c r="G1" t="s">
        <v>1033</v>
      </c>
      <c r="H1" t="s">
        <v>1034</v>
      </c>
      <c r="I1" t="s">
        <v>1035</v>
      </c>
      <c r="J1" t="s">
        <v>1036</v>
      </c>
      <c r="K1" t="s">
        <v>1037</v>
      </c>
      <c r="L1" t="s">
        <v>1038</v>
      </c>
      <c r="M1" t="s">
        <v>1039</v>
      </c>
      <c r="N1" t="s">
        <v>1040</v>
      </c>
      <c r="O1" t="s">
        <v>1041</v>
      </c>
      <c r="P1" t="s">
        <v>1042</v>
      </c>
      <c r="Q1" t="s">
        <v>1043</v>
      </c>
      <c r="R1" t="s">
        <v>1044</v>
      </c>
      <c r="S1" t="s">
        <v>1045</v>
      </c>
      <c r="T1" t="s">
        <v>1046</v>
      </c>
      <c r="U1" t="s">
        <v>1047</v>
      </c>
      <c r="V1" t="s">
        <v>1048</v>
      </c>
      <c r="W1" t="s">
        <v>1049</v>
      </c>
      <c r="X1" t="s">
        <v>1050</v>
      </c>
      <c r="Y1" t="s">
        <v>1051</v>
      </c>
      <c r="Z1" t="s">
        <v>1052</v>
      </c>
      <c r="AA1" t="s">
        <v>1053</v>
      </c>
      <c r="AB1" t="s">
        <v>1054</v>
      </c>
      <c r="AC1" t="s">
        <v>1055</v>
      </c>
      <c r="AD1" t="s">
        <v>1056</v>
      </c>
      <c r="AE1" t="s">
        <v>1057</v>
      </c>
      <c r="AF1" t="s">
        <v>1058</v>
      </c>
      <c r="AG1" t="s">
        <v>1059</v>
      </c>
      <c r="AH1" t="s">
        <v>1060</v>
      </c>
      <c r="AI1" t="s">
        <v>1061</v>
      </c>
      <c r="AJ1" t="s">
        <v>1062</v>
      </c>
      <c r="AK1" t="s">
        <v>1063</v>
      </c>
      <c r="AL1" t="s">
        <v>1064</v>
      </c>
      <c r="AM1" t="s">
        <v>1065</v>
      </c>
      <c r="AN1" t="s">
        <v>1066</v>
      </c>
      <c r="AO1" t="s">
        <v>1067</v>
      </c>
      <c r="AP1" t="s">
        <v>1068</v>
      </c>
      <c r="AQ1" t="s">
        <v>1069</v>
      </c>
      <c r="AR1" t="s">
        <v>1070</v>
      </c>
      <c r="AS1" t="s">
        <v>1071</v>
      </c>
      <c r="AT1" t="s">
        <v>1072</v>
      </c>
      <c r="AU1" t="s">
        <v>1073</v>
      </c>
      <c r="AV1" t="s">
        <v>1074</v>
      </c>
      <c r="AW1" t="s">
        <v>1075</v>
      </c>
      <c r="AX1" t="s">
        <v>1076</v>
      </c>
      <c r="AY1" t="s">
        <v>1077</v>
      </c>
      <c r="AZ1" t="s">
        <v>1078</v>
      </c>
      <c r="BA1" t="s">
        <v>1079</v>
      </c>
      <c r="BB1" t="s">
        <v>1080</v>
      </c>
      <c r="BC1" t="s">
        <v>1081</v>
      </c>
      <c r="BD1" t="s">
        <v>1082</v>
      </c>
      <c r="BE1" t="s">
        <v>1083</v>
      </c>
      <c r="BF1" t="s">
        <v>1084</v>
      </c>
      <c r="BG1" t="s">
        <v>1085</v>
      </c>
      <c r="BH1" t="s">
        <v>1086</v>
      </c>
      <c r="BI1" t="s">
        <v>1087</v>
      </c>
      <c r="BJ1" t="s">
        <v>1088</v>
      </c>
      <c r="BK1" t="s">
        <v>1089</v>
      </c>
      <c r="BL1" t="s">
        <v>1090</v>
      </c>
      <c r="BM1" t="s">
        <v>1091</v>
      </c>
      <c r="BN1" t="s">
        <v>1092</v>
      </c>
      <c r="BO1" t="s">
        <v>1093</v>
      </c>
      <c r="BP1" t="s">
        <v>1094</v>
      </c>
      <c r="BQ1" t="s">
        <v>1095</v>
      </c>
      <c r="BR1" t="s">
        <v>1096</v>
      </c>
      <c r="BS1" t="s">
        <v>1097</v>
      </c>
      <c r="BT1" t="s">
        <v>1098</v>
      </c>
      <c r="BU1" t="s">
        <v>1099</v>
      </c>
      <c r="BV1" t="s">
        <v>1100</v>
      </c>
      <c r="BW1" t="s">
        <v>1101</v>
      </c>
      <c r="BX1" t="s">
        <v>1102</v>
      </c>
      <c r="BY1" t="s">
        <v>1103</v>
      </c>
      <c r="BZ1" t="s">
        <v>1104</v>
      </c>
      <c r="CA1" t="s">
        <v>1105</v>
      </c>
      <c r="CB1" t="s">
        <v>1106</v>
      </c>
      <c r="CC1" t="s">
        <v>1107</v>
      </c>
      <c r="CD1" t="s">
        <v>1108</v>
      </c>
      <c r="CE1" t="s">
        <v>1109</v>
      </c>
      <c r="CF1" t="s">
        <v>1110</v>
      </c>
      <c r="CG1" t="s">
        <v>1111</v>
      </c>
      <c r="CH1" t="s">
        <v>1112</v>
      </c>
      <c r="CI1" t="s">
        <v>1113</v>
      </c>
      <c r="CJ1" t="s">
        <v>1114</v>
      </c>
      <c r="CK1" t="s">
        <v>1115</v>
      </c>
      <c r="CL1" t="s">
        <v>1116</v>
      </c>
      <c r="CM1" t="s">
        <v>1117</v>
      </c>
      <c r="CN1" s="1959" t="s">
        <v>1118</v>
      </c>
      <c r="CO1" t="s">
        <v>1119</v>
      </c>
      <c r="CP1" t="s">
        <v>1120</v>
      </c>
      <c r="CQ1" t="s">
        <v>1121</v>
      </c>
      <c r="CR1" t="s">
        <v>1122</v>
      </c>
      <c r="CS1" t="s">
        <v>1123</v>
      </c>
      <c r="CT1" t="s">
        <v>1124</v>
      </c>
      <c r="CU1" t="s">
        <v>1125</v>
      </c>
      <c r="CV1" t="s">
        <v>1126</v>
      </c>
      <c r="CW1" t="s">
        <v>1127</v>
      </c>
      <c r="CX1" t="s">
        <v>1128</v>
      </c>
      <c r="CY1" t="s">
        <v>1129</v>
      </c>
      <c r="CZ1" t="s">
        <v>1130</v>
      </c>
      <c r="DA1" t="s">
        <v>1131</v>
      </c>
      <c r="DB1" t="s">
        <v>1132</v>
      </c>
      <c r="DC1" t="s">
        <v>1133</v>
      </c>
      <c r="DD1" t="s">
        <v>1134</v>
      </c>
      <c r="DE1" t="s">
        <v>1135</v>
      </c>
      <c r="DF1" t="s">
        <v>1136</v>
      </c>
      <c r="DG1" t="s">
        <v>1137</v>
      </c>
      <c r="DH1" t="s">
        <v>1138</v>
      </c>
      <c r="DI1" t="s">
        <v>1139</v>
      </c>
      <c r="DJ1" t="s">
        <v>1140</v>
      </c>
      <c r="DK1" t="s">
        <v>1141</v>
      </c>
      <c r="DL1" t="s">
        <v>1142</v>
      </c>
      <c r="DM1" t="s">
        <v>1143</v>
      </c>
      <c r="DN1" t="s">
        <v>1144</v>
      </c>
      <c r="DO1" t="s">
        <v>1145</v>
      </c>
      <c r="DP1" t="s">
        <v>1146</v>
      </c>
      <c r="DQ1" t="s">
        <v>1147</v>
      </c>
      <c r="DR1" t="s">
        <v>1148</v>
      </c>
      <c r="DS1" t="s">
        <v>1149</v>
      </c>
      <c r="DT1" t="s">
        <v>1150</v>
      </c>
      <c r="DU1" t="s">
        <v>1151</v>
      </c>
      <c r="DV1" t="s">
        <v>1152</v>
      </c>
      <c r="DW1" t="s">
        <v>1153</v>
      </c>
      <c r="DX1" t="s">
        <v>1154</v>
      </c>
      <c r="DY1" t="s">
        <v>1155</v>
      </c>
      <c r="DZ1" t="s">
        <v>1156</v>
      </c>
      <c r="EA1" t="s">
        <v>1157</v>
      </c>
      <c r="EB1" t="s">
        <v>1158</v>
      </c>
      <c r="EC1" t="s">
        <v>1159</v>
      </c>
      <c r="ED1" t="s">
        <v>1160</v>
      </c>
      <c r="EE1" t="s">
        <v>1161</v>
      </c>
      <c r="EF1" t="s">
        <v>1162</v>
      </c>
      <c r="EG1" t="s">
        <v>1163</v>
      </c>
      <c r="EH1" t="s">
        <v>1164</v>
      </c>
      <c r="EI1" t="s">
        <v>1165</v>
      </c>
      <c r="EJ1" t="s">
        <v>1166</v>
      </c>
      <c r="EK1" t="s">
        <v>1167</v>
      </c>
      <c r="EL1" s="1959" t="s">
        <v>1168</v>
      </c>
      <c r="EM1" t="s">
        <v>1169</v>
      </c>
      <c r="EN1" t="s">
        <v>1170</v>
      </c>
      <c r="EO1" t="s">
        <v>1171</v>
      </c>
      <c r="EP1" t="s">
        <v>1172</v>
      </c>
      <c r="EQ1" t="s">
        <v>1173</v>
      </c>
      <c r="ER1" s="1959" t="s">
        <v>1174</v>
      </c>
      <c r="ES1" t="s">
        <v>1175</v>
      </c>
      <c r="ET1" t="s">
        <v>1176</v>
      </c>
      <c r="EU1" t="s">
        <v>1177</v>
      </c>
      <c r="EV1" t="s">
        <v>1178</v>
      </c>
      <c r="EW1" t="s">
        <v>1179</v>
      </c>
      <c r="EX1" t="s">
        <v>1180</v>
      </c>
      <c r="EY1" t="s">
        <v>1181</v>
      </c>
      <c r="EZ1" t="s">
        <v>1182</v>
      </c>
      <c r="FA1" t="s">
        <v>1183</v>
      </c>
      <c r="FB1" t="s">
        <v>1184</v>
      </c>
      <c r="FC1" t="s">
        <v>1185</v>
      </c>
      <c r="FD1" t="s">
        <v>1186</v>
      </c>
      <c r="FE1" t="s">
        <v>1187</v>
      </c>
      <c r="FF1" t="s">
        <v>1188</v>
      </c>
      <c r="FG1" t="s">
        <v>1189</v>
      </c>
      <c r="FH1" t="s">
        <v>1190</v>
      </c>
      <c r="FI1" t="s">
        <v>1191</v>
      </c>
      <c r="FJ1" t="s">
        <v>1192</v>
      </c>
      <c r="FK1" t="s">
        <v>1193</v>
      </c>
      <c r="FL1" t="s">
        <v>1194</v>
      </c>
      <c r="FM1" t="s">
        <v>1195</v>
      </c>
      <c r="FN1" t="s">
        <v>1196</v>
      </c>
      <c r="FO1" t="s">
        <v>1197</v>
      </c>
      <c r="FP1" t="s">
        <v>1198</v>
      </c>
      <c r="FQ1" t="s">
        <v>1199</v>
      </c>
      <c r="FR1" t="s">
        <v>1200</v>
      </c>
      <c r="FS1" t="s">
        <v>1201</v>
      </c>
      <c r="FT1" t="s">
        <v>1202</v>
      </c>
      <c r="FU1" t="s">
        <v>1203</v>
      </c>
      <c r="FV1" t="s">
        <v>1204</v>
      </c>
      <c r="FW1" t="s">
        <v>1205</v>
      </c>
      <c r="FX1" t="s">
        <v>1206</v>
      </c>
      <c r="FY1" t="s">
        <v>1207</v>
      </c>
      <c r="FZ1" t="s">
        <v>1208</v>
      </c>
    </row>
    <row r="2" spans="1:182" x14ac:dyDescent="0.25">
      <c r="B2" s="1960">
        <f>'6C'!J8</f>
        <v>0</v>
      </c>
      <c r="C2" s="1960">
        <f>'6C'!J9</f>
        <v>0</v>
      </c>
      <c r="D2" s="1960">
        <f>'6C'!J10</f>
        <v>0</v>
      </c>
      <c r="E2" s="1960">
        <f>'6C'!J11</f>
        <v>0</v>
      </c>
      <c r="F2" s="1960">
        <f>'6C'!J12</f>
        <v>0</v>
      </c>
      <c r="G2" s="1960">
        <f>'6C'!J13</f>
        <v>0</v>
      </c>
      <c r="H2" s="1960">
        <f>'6C'!J17</f>
        <v>0</v>
      </c>
      <c r="I2" s="1960">
        <f>'6C'!J18</f>
        <v>0</v>
      </c>
      <c r="J2" s="1960">
        <f>'6C'!J19</f>
        <v>0</v>
      </c>
      <c r="K2" s="1960">
        <f>'6C'!J20</f>
        <v>0</v>
      </c>
      <c r="L2" s="1960">
        <f>'6C'!J21</f>
        <v>0</v>
      </c>
      <c r="M2" s="1960">
        <f>'6C'!J22</f>
        <v>0</v>
      </c>
      <c r="N2" s="1960">
        <f>'6C'!J23</f>
        <v>0</v>
      </c>
      <c r="O2" s="1960">
        <f>'6C'!J24</f>
        <v>0</v>
      </c>
      <c r="P2" s="1960">
        <f>'6C'!J25</f>
        <v>0</v>
      </c>
      <c r="Q2" s="1960">
        <f>'6C'!J26</f>
        <v>0</v>
      </c>
      <c r="R2" s="1960">
        <f>'6C'!J27</f>
        <v>0</v>
      </c>
      <c r="S2" s="1960">
        <f>'6C'!J28</f>
        <v>0</v>
      </c>
      <c r="T2" s="1960">
        <f>'6C'!J29</f>
        <v>0</v>
      </c>
      <c r="U2" s="1960">
        <f>'6C'!J30</f>
        <v>0</v>
      </c>
      <c r="V2" s="1960">
        <f>'6C'!J31</f>
        <v>0</v>
      </c>
      <c r="W2" s="1960">
        <f>'6C'!J32</f>
        <v>0</v>
      </c>
      <c r="X2" s="1960">
        <f>'6C'!J36</f>
        <v>0</v>
      </c>
      <c r="Y2" s="1960">
        <f>'6C'!J37</f>
        <v>0</v>
      </c>
      <c r="Z2" s="1960">
        <f>'6C'!J38</f>
        <v>0</v>
      </c>
      <c r="AA2" s="1960">
        <f>'6C'!J39</f>
        <v>0</v>
      </c>
      <c r="AB2" s="1960">
        <f>'6C'!J40</f>
        <v>0</v>
      </c>
      <c r="AC2" s="1960">
        <f>'6C'!J41</f>
        <v>0</v>
      </c>
      <c r="AD2" s="1960">
        <f>'6C'!J42</f>
        <v>0</v>
      </c>
      <c r="AE2" s="1960">
        <f>'6C'!J43</f>
        <v>0</v>
      </c>
      <c r="AF2" s="1960">
        <f>'6C'!J44</f>
        <v>0</v>
      </c>
      <c r="AG2" s="1960">
        <f>'6C'!J45</f>
        <v>0</v>
      </c>
      <c r="AH2" s="1960">
        <f>'6C'!J46</f>
        <v>0</v>
      </c>
      <c r="AI2" s="1960">
        <f>'6C'!J47</f>
        <v>0</v>
      </c>
      <c r="AJ2" s="1960">
        <f>'6C'!J48</f>
        <v>0</v>
      </c>
      <c r="AK2" s="1960">
        <f>'6C'!J52</f>
        <v>0</v>
      </c>
      <c r="AL2" s="1960">
        <f>'6C'!J53</f>
        <v>0</v>
      </c>
      <c r="AM2" s="1960">
        <f>'6C'!J54</f>
        <v>0</v>
      </c>
      <c r="AN2" s="1960">
        <f>'6C'!J58</f>
        <v>0</v>
      </c>
      <c r="AO2" s="1960">
        <f>'6C'!J59</f>
        <v>0</v>
      </c>
      <c r="AP2" s="1960">
        <f>'6C'!J60</f>
        <v>0</v>
      </c>
      <c r="AQ2" s="1960">
        <f>'6C'!J61</f>
        <v>0</v>
      </c>
      <c r="AR2" s="1960">
        <f>'6C'!J62</f>
        <v>0</v>
      </c>
      <c r="AS2" s="1960">
        <f>'6C'!J63</f>
        <v>0</v>
      </c>
      <c r="AT2" s="1960">
        <f>'6C'!J67</f>
        <v>0</v>
      </c>
      <c r="AU2" s="1960">
        <f>'6C'!J68</f>
        <v>0</v>
      </c>
      <c r="AV2" s="1960">
        <f>'6C'!J69</f>
        <v>0</v>
      </c>
      <c r="AW2" s="1960">
        <f>'6C'!J70</f>
        <v>0</v>
      </c>
      <c r="AX2" s="1960">
        <f>'6C'!J71</f>
        <v>0</v>
      </c>
      <c r="AY2" s="1960">
        <f>'6C'!J72</f>
        <v>0</v>
      </c>
      <c r="AZ2" s="1960">
        <f>'6C'!J73</f>
        <v>0</v>
      </c>
      <c r="BA2" s="1960">
        <f>'6C'!J74</f>
        <v>0</v>
      </c>
      <c r="BB2" s="1960">
        <f>'6C'!J78</f>
        <v>0</v>
      </c>
      <c r="BC2" s="1960">
        <f>'6C'!J79</f>
        <v>0</v>
      </c>
      <c r="BD2" s="1960">
        <f>'6C'!J80</f>
        <v>0</v>
      </c>
      <c r="BE2" s="1960">
        <f>'6C'!J84</f>
        <v>0</v>
      </c>
      <c r="BF2" s="1960">
        <f>'6C'!J85</f>
        <v>0</v>
      </c>
      <c r="BG2" s="1960">
        <f>'6C'!J86</f>
        <v>0</v>
      </c>
      <c r="BH2" s="1960">
        <f>'6C'!J87</f>
        <v>0</v>
      </c>
      <c r="BI2" s="1960">
        <f>'6C'!J88</f>
        <v>0</v>
      </c>
      <c r="BJ2" s="1960">
        <f>'6C'!J89</f>
        <v>0</v>
      </c>
      <c r="BK2" s="1960">
        <f>'6C'!J90</f>
        <v>0</v>
      </c>
      <c r="BL2" s="1960">
        <f>'6C'!J91</f>
        <v>0</v>
      </c>
      <c r="BM2" s="1960">
        <f>'6C'!J92</f>
        <v>0</v>
      </c>
      <c r="BN2" s="1960">
        <f>'6C'!J93</f>
        <v>0</v>
      </c>
      <c r="BO2" s="1960">
        <f>'6C'!J94</f>
        <v>0</v>
      </c>
      <c r="BP2" s="1960">
        <f>'6C'!J95</f>
        <v>0</v>
      </c>
      <c r="BQ2" s="1960">
        <f>'6C'!J96</f>
        <v>0</v>
      </c>
      <c r="BR2" s="1960">
        <f>'6C'!J118</f>
        <v>0</v>
      </c>
      <c r="BS2" s="1960">
        <f>'6C'!J100</f>
        <v>0</v>
      </c>
      <c r="BT2" s="1960">
        <f>'6C'!J101</f>
        <v>0</v>
      </c>
      <c r="BU2" s="1960">
        <f>'6C'!J102</f>
        <v>0</v>
      </c>
      <c r="BV2" s="1960">
        <f>'6C'!J103</f>
        <v>0</v>
      </c>
      <c r="BW2" s="1960">
        <f>'6C'!J104</f>
        <v>0</v>
      </c>
      <c r="BX2" s="1960">
        <f>'6C'!J105</f>
        <v>0</v>
      </c>
      <c r="BY2" s="1960">
        <f>'6C'!J106</f>
        <v>0</v>
      </c>
      <c r="BZ2" s="1960">
        <f>'6C'!J107</f>
        <v>0</v>
      </c>
      <c r="CA2" s="1960">
        <f>'6C'!K9</f>
        <v>0</v>
      </c>
      <c r="CB2" s="1960">
        <f>'6C'!K10</f>
        <v>0</v>
      </c>
      <c r="CC2" s="1960">
        <f>'6C'!K11</f>
        <v>0</v>
      </c>
      <c r="CD2" s="1960">
        <f>'6C'!K12</f>
        <v>0</v>
      </c>
      <c r="CE2" s="1960">
        <f>'6C'!K13</f>
        <v>0</v>
      </c>
      <c r="CF2" s="1960">
        <f>'6C'!K17</f>
        <v>0</v>
      </c>
      <c r="CG2" s="1960">
        <f>'6C'!K18</f>
        <v>0</v>
      </c>
      <c r="CH2" s="1960">
        <f>'6C'!K19</f>
        <v>0</v>
      </c>
      <c r="CI2" s="1960">
        <f>'6C'!K20</f>
        <v>0</v>
      </c>
      <c r="CJ2" s="1960">
        <f>'6C'!K21</f>
        <v>0</v>
      </c>
      <c r="CK2" s="1960">
        <f>'6C'!K22</f>
        <v>0</v>
      </c>
      <c r="CL2" s="1960">
        <f>'6C'!K23</f>
        <v>0</v>
      </c>
      <c r="CM2" s="1960">
        <f>'6C'!K24</f>
        <v>0</v>
      </c>
      <c r="CN2" s="1960">
        <f>'6C'!K25</f>
        <v>0</v>
      </c>
      <c r="CO2" s="1960">
        <f>'6C'!K27</f>
        <v>0</v>
      </c>
      <c r="CP2" s="1960">
        <f>'6C'!K28</f>
        <v>0</v>
      </c>
      <c r="CQ2" s="1960">
        <f>'6C'!K29</f>
        <v>0</v>
      </c>
      <c r="CR2" s="1960">
        <f>'6C'!K30</f>
        <v>0</v>
      </c>
      <c r="CS2" s="1960">
        <f>'6C'!K31</f>
        <v>0</v>
      </c>
      <c r="CT2" s="1960">
        <f>'6C'!K32</f>
        <v>0</v>
      </c>
      <c r="CU2" s="1960">
        <f>'6C'!K37</f>
        <v>0</v>
      </c>
      <c r="CV2" s="1960">
        <f>'6C'!K38</f>
        <v>0</v>
      </c>
      <c r="CW2" s="1960">
        <f>'6C'!K39</f>
        <v>0</v>
      </c>
      <c r="CX2" s="1960">
        <f>'6C'!K40</f>
        <v>0</v>
      </c>
      <c r="CY2" s="1960">
        <f>'6C'!K41</f>
        <v>0</v>
      </c>
      <c r="CZ2" s="1960">
        <f>'6C'!K42</f>
        <v>0</v>
      </c>
      <c r="DA2" s="1960">
        <f>'6C'!K43</f>
        <v>0</v>
      </c>
      <c r="DB2" s="1960">
        <f>'6C'!K44</f>
        <v>0</v>
      </c>
      <c r="DC2" s="1960">
        <f>'6C'!K45</f>
        <v>0</v>
      </c>
      <c r="DD2" s="1960">
        <f>'6C'!K46</f>
        <v>0</v>
      </c>
      <c r="DE2" s="1960">
        <f>'6C'!K47</f>
        <v>0</v>
      </c>
      <c r="DF2" s="1960">
        <f>'6C'!K48</f>
        <v>0</v>
      </c>
      <c r="DG2" s="1960">
        <f>'6C'!K58</f>
        <v>0</v>
      </c>
      <c r="DH2" s="1960">
        <f>'6C'!K59</f>
        <v>0</v>
      </c>
      <c r="DI2" s="1960">
        <f>'6C'!K60</f>
        <v>0</v>
      </c>
      <c r="DJ2" s="1960">
        <f>'6C'!K61</f>
        <v>0</v>
      </c>
      <c r="DK2" s="1960">
        <f>'6C'!K84</f>
        <v>0</v>
      </c>
      <c r="DL2" s="1960">
        <f>'6C'!K85</f>
        <v>0</v>
      </c>
      <c r="DM2" s="1960">
        <f>'6C'!K86</f>
        <v>0</v>
      </c>
      <c r="DN2" s="1960">
        <f>'6C'!K87</f>
        <v>0</v>
      </c>
      <c r="DO2" s="1960">
        <f>'6C'!K88</f>
        <v>0</v>
      </c>
      <c r="DP2" s="1960">
        <f>'6C'!K89</f>
        <v>0</v>
      </c>
      <c r="DQ2" s="1960">
        <f>'6C'!K90</f>
        <v>0</v>
      </c>
      <c r="DR2" s="1960">
        <f>'6C'!K92</f>
        <v>0</v>
      </c>
      <c r="DS2" s="1960">
        <f>'6C'!K93</f>
        <v>0</v>
      </c>
      <c r="DT2" s="1960">
        <f>'6C'!K96</f>
        <v>0</v>
      </c>
      <c r="DU2" s="1960">
        <f>'6C'!K118</f>
        <v>0</v>
      </c>
      <c r="DV2" s="1960">
        <f>'6C'!K100</f>
        <v>0</v>
      </c>
      <c r="DW2" s="1960">
        <f>'6C'!K101</f>
        <v>0</v>
      </c>
      <c r="DX2" s="1960">
        <f>'6C'!K102</f>
        <v>0</v>
      </c>
      <c r="DY2" s="1960">
        <f>'6C'!K103</f>
        <v>0</v>
      </c>
      <c r="DZ2" s="1960">
        <f>'6C'!K104</f>
        <v>0</v>
      </c>
      <c r="EA2" s="1960">
        <f>'6C'!K105</f>
        <v>0</v>
      </c>
      <c r="EB2" s="1960">
        <f>'6C'!K106</f>
        <v>0</v>
      </c>
      <c r="EC2" s="1960">
        <f>'6C'!K107</f>
        <v>0</v>
      </c>
      <c r="ED2" s="1960">
        <f>'6C'!L17</f>
        <v>0</v>
      </c>
      <c r="EE2" s="1960">
        <f>'6C'!L18</f>
        <v>0</v>
      </c>
      <c r="EF2" s="1960">
        <f>'6C'!L19</f>
        <v>0</v>
      </c>
      <c r="EG2" s="1960">
        <f>'6C'!L20</f>
        <v>0</v>
      </c>
      <c r="EH2" s="1960">
        <f>'6C'!L21</f>
        <v>0</v>
      </c>
      <c r="EI2" s="1960">
        <f>'6C'!L22</f>
        <v>0</v>
      </c>
      <c r="EJ2" s="1960">
        <f>'6C'!L23</f>
        <v>0</v>
      </c>
      <c r="EK2" s="1960">
        <f>'6C'!L24</f>
        <v>0</v>
      </c>
      <c r="EL2" s="1960">
        <f>'6C'!L25</f>
        <v>0</v>
      </c>
      <c r="EM2" s="1960">
        <f>'6C'!L27</f>
        <v>0</v>
      </c>
      <c r="EN2" s="1960">
        <f>'6C'!L28</f>
        <v>0</v>
      </c>
      <c r="EO2" s="1960">
        <f>'6C'!L29</f>
        <v>0</v>
      </c>
      <c r="EP2" s="1960">
        <f>'6C'!L30</f>
        <v>0</v>
      </c>
      <c r="EQ2" s="1960">
        <f>'6C'!L31</f>
        <v>0</v>
      </c>
      <c r="ER2" s="1960">
        <f>'6C'!L32</f>
        <v>0</v>
      </c>
      <c r="ES2" s="1960">
        <f>'6C'!L37</f>
        <v>0</v>
      </c>
      <c r="ET2" s="1960">
        <f>'6C'!L38</f>
        <v>0</v>
      </c>
      <c r="EU2" s="1960">
        <f>'6C'!L39</f>
        <v>0</v>
      </c>
      <c r="EV2" s="1960">
        <f>'6C'!L40</f>
        <v>0</v>
      </c>
      <c r="EW2" s="1960">
        <f>'6C'!L41</f>
        <v>0</v>
      </c>
      <c r="EX2" s="1960">
        <f>'6C'!L42</f>
        <v>0</v>
      </c>
      <c r="EY2" s="1960">
        <f>'6C'!L43</f>
        <v>0</v>
      </c>
      <c r="EZ2" s="1960">
        <f>'6C'!L44</f>
        <v>0</v>
      </c>
      <c r="FA2" s="1960">
        <f>'6C'!L45</f>
        <v>0</v>
      </c>
      <c r="FB2" s="1960">
        <f>'6C'!L46</f>
        <v>0</v>
      </c>
      <c r="FC2" s="1960">
        <f>'6C'!L47</f>
        <v>0</v>
      </c>
      <c r="FD2" s="1960">
        <f>'6C'!L48</f>
        <v>0</v>
      </c>
      <c r="FE2" s="1960">
        <f>'6C'!L58</f>
        <v>0</v>
      </c>
      <c r="FF2" s="1960">
        <f>'6C'!L59</f>
        <v>0</v>
      </c>
      <c r="FG2" s="1960">
        <f>'6C'!L60</f>
        <v>0</v>
      </c>
      <c r="FH2" s="1960">
        <f>'6C'!L61</f>
        <v>0</v>
      </c>
      <c r="FI2" s="1960">
        <f>'6C'!L84</f>
        <v>0</v>
      </c>
      <c r="FJ2" s="1960">
        <f>'6C'!L85</f>
        <v>0</v>
      </c>
      <c r="FK2" s="1960">
        <f>'6C'!L86</f>
        <v>0</v>
      </c>
      <c r="FL2" s="1960">
        <f>'6C'!L87</f>
        <v>0</v>
      </c>
      <c r="FM2" s="1960">
        <f>'6C'!L77</f>
        <v>0</v>
      </c>
      <c r="FN2" s="1960">
        <f>'6C'!L89</f>
        <v>0</v>
      </c>
      <c r="FO2" s="1960">
        <f>'6C'!L90</f>
        <v>0</v>
      </c>
      <c r="FP2" s="1960">
        <f>'6C'!L92</f>
        <v>0</v>
      </c>
      <c r="FQ2" s="1960">
        <f>'6C'!L93</f>
        <v>0</v>
      </c>
      <c r="FR2" s="1960">
        <f>'6C'!L118</f>
        <v>0</v>
      </c>
      <c r="FS2" s="1960">
        <f>'6C'!L100</f>
        <v>0</v>
      </c>
      <c r="FT2" s="1960">
        <f>'6C'!L101</f>
        <v>0</v>
      </c>
      <c r="FU2" s="1960">
        <f>'6C'!L102</f>
        <v>0</v>
      </c>
      <c r="FV2" s="1960">
        <f>'6C'!L103</f>
        <v>0</v>
      </c>
      <c r="FW2" s="1960">
        <f>'6C'!L104</f>
        <v>0</v>
      </c>
      <c r="FX2" s="1960">
        <f>'6C'!L105</f>
        <v>0</v>
      </c>
      <c r="FY2" s="1960">
        <f>'6C'!L106</f>
        <v>0</v>
      </c>
      <c r="FZ2" s="1960">
        <f>'6C'!L107</f>
        <v>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B1:AG75"/>
  <sheetViews>
    <sheetView showGridLines="0" zoomScale="90" zoomScaleNormal="90" zoomScaleSheetLayoutView="100" workbookViewId="0">
      <selection activeCell="O30" sqref="O30"/>
    </sheetView>
  </sheetViews>
  <sheetFormatPr defaultColWidth="9.140625" defaultRowHeight="15" x14ac:dyDescent="0.25"/>
  <cols>
    <col min="1" max="2" width="1.7109375" style="13" customWidth="1"/>
    <col min="3" max="3" width="14.28515625" style="13" customWidth="1"/>
    <col min="4" max="4" width="5.28515625" style="13" bestFit="1" customWidth="1"/>
    <col min="5" max="5" width="8.42578125" style="13" bestFit="1" customWidth="1"/>
    <col min="6" max="6" width="11.42578125" style="13" customWidth="1"/>
    <col min="7" max="7" width="10" style="13" bestFit="1" customWidth="1"/>
    <col min="8" max="8" width="11" style="13" customWidth="1"/>
    <col min="9" max="9" width="11.140625" style="13" customWidth="1"/>
    <col min="10" max="10" width="12.28515625" style="13" customWidth="1"/>
    <col min="11" max="11" width="11.140625" style="13" customWidth="1"/>
    <col min="12" max="12" width="12.140625" style="13" bestFit="1" customWidth="1"/>
    <col min="13" max="13" width="11.140625" style="13" customWidth="1"/>
    <col min="14" max="15" width="12.28515625" style="13" customWidth="1"/>
    <col min="16" max="16" width="11.7109375" style="13" bestFit="1" customWidth="1"/>
    <col min="17" max="18" width="12.5703125" style="13" bestFit="1" customWidth="1"/>
    <col min="19" max="19" width="1.7109375" style="13" customWidth="1"/>
    <col min="20" max="20" width="2.85546875" style="13" customWidth="1"/>
    <col min="21" max="21" width="1.42578125" style="13" customWidth="1"/>
    <col min="22" max="26" width="9.140625" style="13"/>
    <col min="27" max="28" width="1.42578125" style="13" customWidth="1"/>
    <col min="29" max="16384" width="9.140625" style="13"/>
  </cols>
  <sheetData>
    <row r="1" spans="2:27" ht="9" customHeight="1" thickBot="1" x14ac:dyDescent="0.3"/>
    <row r="2" spans="2:27" ht="9" customHeight="1" thickBot="1" x14ac:dyDescent="0.3">
      <c r="B2" s="757"/>
      <c r="C2" s="758"/>
      <c r="D2" s="758"/>
      <c r="E2" s="814"/>
      <c r="F2" s="814"/>
      <c r="G2" s="814"/>
      <c r="H2" s="758"/>
      <c r="I2" s="758"/>
      <c r="J2" s="758"/>
      <c r="K2" s="758"/>
      <c r="L2" s="758"/>
      <c r="M2" s="758"/>
      <c r="N2" s="758"/>
      <c r="O2" s="758"/>
      <c r="P2" s="758"/>
      <c r="Q2" s="758"/>
      <c r="R2" s="758"/>
      <c r="S2" s="1401"/>
    </row>
    <row r="3" spans="2:27" ht="18.75" x14ac:dyDescent="0.25">
      <c r="B3" s="599"/>
      <c r="C3" s="2083" t="s">
        <v>469</v>
      </c>
      <c r="D3" s="2083"/>
      <c r="E3" s="2083"/>
      <c r="F3" s="2083"/>
      <c r="G3" s="2083"/>
      <c r="H3" s="2083"/>
      <c r="I3" s="2083"/>
      <c r="J3" s="2083"/>
      <c r="K3" s="2083"/>
      <c r="L3" s="2083"/>
      <c r="M3" s="2083"/>
      <c r="N3" s="2083"/>
      <c r="O3" s="2083"/>
      <c r="P3" s="2083"/>
      <c r="Q3" s="2083"/>
      <c r="R3" s="2083"/>
      <c r="S3" s="602"/>
      <c r="U3" s="1388"/>
      <c r="V3" s="1389" t="s">
        <v>930</v>
      </c>
      <c r="W3" s="1389"/>
      <c r="X3" s="1389"/>
      <c r="Y3" s="1389"/>
      <c r="Z3" s="1389"/>
      <c r="AA3" s="1390"/>
    </row>
    <row r="4" spans="2:27" ht="7.5" customHeight="1" thickBot="1" x14ac:dyDescent="0.3">
      <c r="B4" s="599"/>
      <c r="C4" s="600"/>
      <c r="D4" s="600"/>
      <c r="E4" s="601"/>
      <c r="F4" s="601"/>
      <c r="G4" s="601"/>
      <c r="H4" s="600"/>
      <c r="I4" s="600"/>
      <c r="J4" s="600"/>
      <c r="K4" s="600"/>
      <c r="L4" s="600"/>
      <c r="M4" s="600"/>
      <c r="N4" s="600"/>
      <c r="O4" s="600"/>
      <c r="P4" s="600"/>
      <c r="Q4" s="600"/>
      <c r="R4" s="600"/>
      <c r="S4" s="602"/>
      <c r="U4" s="1391"/>
      <c r="V4" s="1392"/>
      <c r="W4" s="1392"/>
      <c r="X4" s="1392"/>
      <c r="Y4" s="1392"/>
      <c r="Z4" s="1392"/>
      <c r="AA4" s="1393"/>
    </row>
    <row r="5" spans="2:27" x14ac:dyDescent="0.25">
      <c r="B5" s="599"/>
      <c r="C5" s="2260" t="s">
        <v>286</v>
      </c>
      <c r="D5" s="2254" t="s">
        <v>514</v>
      </c>
      <c r="E5" s="2254" t="s">
        <v>576</v>
      </c>
      <c r="F5" s="2254" t="s">
        <v>647</v>
      </c>
      <c r="G5" s="2254" t="s">
        <v>461</v>
      </c>
      <c r="H5" s="2254" t="s">
        <v>287</v>
      </c>
      <c r="I5" s="2254" t="s">
        <v>618</v>
      </c>
      <c r="J5" s="2254" t="s">
        <v>288</v>
      </c>
      <c r="K5" s="2254" t="s">
        <v>289</v>
      </c>
      <c r="L5" s="2254" t="s">
        <v>290</v>
      </c>
      <c r="M5" s="2254" t="s">
        <v>676</v>
      </c>
      <c r="N5" s="2254" t="s">
        <v>819</v>
      </c>
      <c r="O5" s="2254" t="s">
        <v>820</v>
      </c>
      <c r="P5" s="2254" t="s">
        <v>291</v>
      </c>
      <c r="Q5" s="2254" t="s">
        <v>292</v>
      </c>
      <c r="R5" s="2263" t="s">
        <v>293</v>
      </c>
      <c r="S5" s="817"/>
      <c r="U5" s="1391"/>
      <c r="V5" s="2253" t="str">
        <f>IF(AND(L54&lt;&gt;0,L54&lt;&gt;G69),Messages!B74,"")</f>
        <v/>
      </c>
      <c r="W5" s="2253"/>
      <c r="X5" s="2253"/>
      <c r="Y5" s="2253"/>
      <c r="Z5" s="2253"/>
      <c r="AA5" s="1393"/>
    </row>
    <row r="6" spans="2:27" ht="15" customHeight="1" x14ac:dyDescent="0.25">
      <c r="B6" s="599"/>
      <c r="C6" s="2261"/>
      <c r="D6" s="2255"/>
      <c r="E6" s="2255"/>
      <c r="F6" s="2255"/>
      <c r="G6" s="2255"/>
      <c r="H6" s="2255"/>
      <c r="I6" s="2255"/>
      <c r="J6" s="2255"/>
      <c r="K6" s="2255"/>
      <c r="L6" s="2255"/>
      <c r="M6" s="2255"/>
      <c r="N6" s="2255"/>
      <c r="O6" s="2255"/>
      <c r="P6" s="2255"/>
      <c r="Q6" s="2255"/>
      <c r="R6" s="2264"/>
      <c r="S6" s="817"/>
      <c r="U6" s="1391"/>
      <c r="V6" s="2253"/>
      <c r="W6" s="2253"/>
      <c r="X6" s="2253"/>
      <c r="Y6" s="2253"/>
      <c r="Z6" s="2253"/>
      <c r="AA6" s="1393"/>
    </row>
    <row r="7" spans="2:27" x14ac:dyDescent="0.25">
      <c r="B7" s="599"/>
      <c r="C7" s="2261"/>
      <c r="D7" s="2255"/>
      <c r="E7" s="2255"/>
      <c r="F7" s="2255"/>
      <c r="G7" s="2255"/>
      <c r="H7" s="2255"/>
      <c r="I7" s="2255"/>
      <c r="J7" s="2255"/>
      <c r="K7" s="2255"/>
      <c r="L7" s="2255"/>
      <c r="M7" s="2255"/>
      <c r="N7" s="2255"/>
      <c r="O7" s="2255"/>
      <c r="P7" s="2255"/>
      <c r="Q7" s="2255"/>
      <c r="R7" s="2264"/>
      <c r="S7" s="817"/>
      <c r="U7" s="1391"/>
      <c r="V7" s="1392"/>
      <c r="W7" s="1392"/>
      <c r="X7" s="1392"/>
      <c r="Y7" s="1392"/>
      <c r="Z7" s="1392"/>
      <c r="AA7" s="1393"/>
    </row>
    <row r="8" spans="2:27" x14ac:dyDescent="0.25">
      <c r="B8" s="599"/>
      <c r="C8" s="2261"/>
      <c r="D8" s="2255"/>
      <c r="E8" s="2255"/>
      <c r="F8" s="2255"/>
      <c r="G8" s="2255"/>
      <c r="H8" s="2255"/>
      <c r="I8" s="2255"/>
      <c r="J8" s="2255"/>
      <c r="K8" s="2255"/>
      <c r="L8" s="2255"/>
      <c r="M8" s="2255"/>
      <c r="N8" s="2255"/>
      <c r="O8" s="2255"/>
      <c r="P8" s="2255"/>
      <c r="Q8" s="2255"/>
      <c r="R8" s="2264"/>
      <c r="S8" s="817"/>
      <c r="U8" s="1391"/>
      <c r="V8" s="2253" t="str">
        <f>IF(AND(L56&lt;&gt;0,L56&lt;&gt;G71),Messages!B75,"")</f>
        <v/>
      </c>
      <c r="W8" s="2253"/>
      <c r="X8" s="2253"/>
      <c r="Y8" s="2253"/>
      <c r="Z8" s="2253"/>
      <c r="AA8" s="1393"/>
    </row>
    <row r="9" spans="2:27" ht="15.75" customHeight="1" thickBot="1" x14ac:dyDescent="0.3">
      <c r="B9" s="599"/>
      <c r="C9" s="2262"/>
      <c r="D9" s="2256"/>
      <c r="E9" s="2256"/>
      <c r="F9" s="2256"/>
      <c r="G9" s="2256"/>
      <c r="H9" s="2256"/>
      <c r="I9" s="2256"/>
      <c r="J9" s="2256"/>
      <c r="K9" s="2256"/>
      <c r="L9" s="2256"/>
      <c r="M9" s="2256"/>
      <c r="N9" s="2256"/>
      <c r="O9" s="2256"/>
      <c r="P9" s="2256"/>
      <c r="Q9" s="2256"/>
      <c r="R9" s="2265"/>
      <c r="S9" s="817"/>
      <c r="U9" s="1391"/>
      <c r="V9" s="2253"/>
      <c r="W9" s="2253"/>
      <c r="X9" s="2253"/>
      <c r="Y9" s="2253"/>
      <c r="Z9" s="2253"/>
      <c r="AA9" s="1393"/>
    </row>
    <row r="10" spans="2:27" x14ac:dyDescent="0.25">
      <c r="B10" s="599"/>
      <c r="C10" s="195"/>
      <c r="D10" s="373"/>
      <c r="E10" s="373"/>
      <c r="F10" s="196"/>
      <c r="G10" s="373"/>
      <c r="H10" s="315"/>
      <c r="I10" s="315"/>
      <c r="J10" s="1402">
        <f t="shared" ref="J10:J20" si="0">H10+I10</f>
        <v>0</v>
      </c>
      <c r="K10" s="315"/>
      <c r="L10" s="1402">
        <f t="shared" ref="L10:L20" si="1">J10+K10</f>
        <v>0</v>
      </c>
      <c r="M10" s="315"/>
      <c r="N10" s="315"/>
      <c r="O10" s="483" t="str">
        <f>IF(AND(J10&lt;&gt;0,N10&lt;&gt;0),((J10-N10)/N10),"")</f>
        <v/>
      </c>
      <c r="P10" s="1402">
        <f t="shared" ref="P10:P29" si="2">D10*H10*12</f>
        <v>0</v>
      </c>
      <c r="Q10" s="1402">
        <f t="shared" ref="Q10:Q29" si="3">D10*K10*12</f>
        <v>0</v>
      </c>
      <c r="R10" s="1403">
        <f>P10+Q10</f>
        <v>0</v>
      </c>
      <c r="S10" s="817"/>
      <c r="U10" s="1391"/>
      <c r="V10" s="1392"/>
      <c r="W10" s="1392"/>
      <c r="X10" s="1392"/>
      <c r="Y10" s="1392"/>
      <c r="Z10" s="1392"/>
      <c r="AA10" s="1393"/>
    </row>
    <row r="11" spans="2:27" ht="15" customHeight="1" x14ac:dyDescent="0.25">
      <c r="B11" s="599"/>
      <c r="C11" s="197"/>
      <c r="D11" s="198"/>
      <c r="E11" s="274"/>
      <c r="F11" s="198"/>
      <c r="G11" s="274"/>
      <c r="H11" s="199"/>
      <c r="I11" s="199"/>
      <c r="J11" s="1404">
        <f t="shared" si="0"/>
        <v>0</v>
      </c>
      <c r="K11" s="199"/>
      <c r="L11" s="1404">
        <f t="shared" si="1"/>
        <v>0</v>
      </c>
      <c r="M11" s="199"/>
      <c r="N11" s="199"/>
      <c r="O11" s="484" t="str">
        <f t="shared" ref="O11:O28" si="4">IF(AND(J11&lt;&gt;0,N11&lt;&gt;0),((J11-N11)/N11),"")</f>
        <v/>
      </c>
      <c r="P11" s="1404">
        <f t="shared" si="2"/>
        <v>0</v>
      </c>
      <c r="Q11" s="1404">
        <f>D11*K11*12</f>
        <v>0</v>
      </c>
      <c r="R11" s="1405">
        <f t="shared" ref="R11:R20" si="5">P11+Q11</f>
        <v>0</v>
      </c>
      <c r="S11" s="817"/>
      <c r="U11" s="1391"/>
      <c r="V11" s="2253" t="str">
        <f>IF(AND(G74&lt;&gt;0,(H74&gt;=10)),Messages!B82,"")</f>
        <v/>
      </c>
      <c r="W11" s="2253"/>
      <c r="X11" s="2253"/>
      <c r="Y11" s="2253"/>
      <c r="Z11" s="2253"/>
      <c r="AA11" s="1393"/>
    </row>
    <row r="12" spans="2:27" ht="15" customHeight="1" x14ac:dyDescent="0.25">
      <c r="B12" s="599"/>
      <c r="C12" s="197"/>
      <c r="D12" s="198"/>
      <c r="E12" s="274"/>
      <c r="F12" s="198"/>
      <c r="G12" s="274"/>
      <c r="H12" s="199"/>
      <c r="I12" s="199"/>
      <c r="J12" s="1404">
        <f t="shared" si="0"/>
        <v>0</v>
      </c>
      <c r="K12" s="199"/>
      <c r="L12" s="1404">
        <f t="shared" si="1"/>
        <v>0</v>
      </c>
      <c r="M12" s="199"/>
      <c r="N12" s="199"/>
      <c r="O12" s="484" t="str">
        <f t="shared" si="4"/>
        <v/>
      </c>
      <c r="P12" s="1404">
        <f t="shared" si="2"/>
        <v>0</v>
      </c>
      <c r="Q12" s="1404">
        <f t="shared" si="3"/>
        <v>0</v>
      </c>
      <c r="R12" s="1405">
        <f t="shared" si="5"/>
        <v>0</v>
      </c>
      <c r="S12" s="602"/>
      <c r="U12" s="1391"/>
      <c r="V12" s="2253"/>
      <c r="W12" s="2253"/>
      <c r="X12" s="2253"/>
      <c r="Y12" s="2253"/>
      <c r="Z12" s="2253"/>
      <c r="AA12" s="1393"/>
    </row>
    <row r="13" spans="2:27" ht="15" customHeight="1" x14ac:dyDescent="0.25">
      <c r="B13" s="599"/>
      <c r="C13" s="197"/>
      <c r="D13" s="198"/>
      <c r="E13" s="274"/>
      <c r="F13" s="198"/>
      <c r="G13" s="274"/>
      <c r="H13" s="199"/>
      <c r="I13" s="199"/>
      <c r="J13" s="1404">
        <f t="shared" si="0"/>
        <v>0</v>
      </c>
      <c r="K13" s="199"/>
      <c r="L13" s="1404">
        <f t="shared" si="1"/>
        <v>0</v>
      </c>
      <c r="M13" s="199"/>
      <c r="N13" s="199"/>
      <c r="O13" s="484" t="str">
        <f t="shared" si="4"/>
        <v/>
      </c>
      <c r="P13" s="1404">
        <f t="shared" si="2"/>
        <v>0</v>
      </c>
      <c r="Q13" s="1404">
        <f t="shared" si="3"/>
        <v>0</v>
      </c>
      <c r="R13" s="1405">
        <f t="shared" si="5"/>
        <v>0</v>
      </c>
      <c r="S13" s="602"/>
      <c r="U13" s="1391"/>
      <c r="V13" s="2253"/>
      <c r="W13" s="2253"/>
      <c r="X13" s="2253"/>
      <c r="Y13" s="2253"/>
      <c r="Z13" s="2253"/>
      <c r="AA13" s="1393"/>
    </row>
    <row r="14" spans="2:27" x14ac:dyDescent="0.25">
      <c r="B14" s="599"/>
      <c r="C14" s="197"/>
      <c r="D14" s="198"/>
      <c r="E14" s="274"/>
      <c r="F14" s="198"/>
      <c r="G14" s="274"/>
      <c r="H14" s="199"/>
      <c r="I14" s="199"/>
      <c r="J14" s="1404">
        <f t="shared" si="0"/>
        <v>0</v>
      </c>
      <c r="K14" s="199"/>
      <c r="L14" s="1404">
        <f t="shared" si="1"/>
        <v>0</v>
      </c>
      <c r="M14" s="199"/>
      <c r="N14" s="199"/>
      <c r="O14" s="484" t="str">
        <f t="shared" si="4"/>
        <v/>
      </c>
      <c r="P14" s="1404">
        <f t="shared" si="2"/>
        <v>0</v>
      </c>
      <c r="Q14" s="1404">
        <f t="shared" si="3"/>
        <v>0</v>
      </c>
      <c r="R14" s="1405">
        <f t="shared" si="5"/>
        <v>0</v>
      </c>
      <c r="S14" s="602"/>
      <c r="U14" s="1391"/>
      <c r="V14" s="1392"/>
      <c r="W14" s="1392"/>
      <c r="X14" s="1392"/>
      <c r="Y14" s="1392"/>
      <c r="Z14" s="1392"/>
      <c r="AA14" s="1393"/>
    </row>
    <row r="15" spans="2:27" x14ac:dyDescent="0.25">
      <c r="B15" s="599"/>
      <c r="C15" s="197"/>
      <c r="D15" s="198"/>
      <c r="E15" s="274"/>
      <c r="F15" s="198"/>
      <c r="G15" s="274"/>
      <c r="H15" s="199"/>
      <c r="I15" s="199"/>
      <c r="J15" s="1404">
        <f t="shared" si="0"/>
        <v>0</v>
      </c>
      <c r="K15" s="199"/>
      <c r="L15" s="1404">
        <f t="shared" si="1"/>
        <v>0</v>
      </c>
      <c r="M15" s="199"/>
      <c r="N15" s="199"/>
      <c r="O15" s="484" t="str">
        <f t="shared" si="4"/>
        <v/>
      </c>
      <c r="P15" s="1404">
        <f t="shared" si="2"/>
        <v>0</v>
      </c>
      <c r="Q15" s="1404">
        <f t="shared" si="3"/>
        <v>0</v>
      </c>
      <c r="R15" s="1405">
        <f t="shared" si="5"/>
        <v>0</v>
      </c>
      <c r="S15" s="602"/>
      <c r="U15" s="1391"/>
      <c r="V15" s="2252" t="str">
        <f>IF(AND(L55&lt;&gt;0,L55&lt;&gt;G70),Messages!B76,"")</f>
        <v/>
      </c>
      <c r="W15" s="2252"/>
      <c r="X15" s="2252"/>
      <c r="Y15" s="2252"/>
      <c r="Z15" s="2252"/>
      <c r="AA15" s="1393"/>
    </row>
    <row r="16" spans="2:27" x14ac:dyDescent="0.25">
      <c r="B16" s="599"/>
      <c r="C16" s="197"/>
      <c r="D16" s="198"/>
      <c r="E16" s="274"/>
      <c r="F16" s="198"/>
      <c r="G16" s="274"/>
      <c r="H16" s="199"/>
      <c r="I16" s="199"/>
      <c r="J16" s="1404">
        <f t="shared" si="0"/>
        <v>0</v>
      </c>
      <c r="K16" s="199"/>
      <c r="L16" s="1404">
        <f t="shared" si="1"/>
        <v>0</v>
      </c>
      <c r="M16" s="199"/>
      <c r="N16" s="199"/>
      <c r="O16" s="484" t="str">
        <f t="shared" si="4"/>
        <v/>
      </c>
      <c r="P16" s="1404">
        <f t="shared" si="2"/>
        <v>0</v>
      </c>
      <c r="Q16" s="1404">
        <f t="shared" si="3"/>
        <v>0</v>
      </c>
      <c r="R16" s="1405">
        <f t="shared" si="5"/>
        <v>0</v>
      </c>
      <c r="S16" s="602"/>
      <c r="U16" s="1391"/>
      <c r="V16" s="2252"/>
      <c r="W16" s="2252"/>
      <c r="X16" s="2252"/>
      <c r="Y16" s="2252"/>
      <c r="Z16" s="2252"/>
      <c r="AA16" s="1393"/>
    </row>
    <row r="17" spans="2:33" ht="15" customHeight="1" x14ac:dyDescent="0.25">
      <c r="B17" s="599"/>
      <c r="C17" s="197"/>
      <c r="D17" s="198"/>
      <c r="E17" s="274"/>
      <c r="F17" s="198"/>
      <c r="G17" s="274"/>
      <c r="H17" s="199"/>
      <c r="I17" s="199"/>
      <c r="J17" s="1404">
        <f t="shared" si="0"/>
        <v>0</v>
      </c>
      <c r="K17" s="199"/>
      <c r="L17" s="1404">
        <f t="shared" si="1"/>
        <v>0</v>
      </c>
      <c r="M17" s="199"/>
      <c r="N17" s="199"/>
      <c r="O17" s="484" t="str">
        <f t="shared" si="4"/>
        <v/>
      </c>
      <c r="P17" s="1404">
        <f t="shared" si="2"/>
        <v>0</v>
      </c>
      <c r="Q17" s="1404">
        <f t="shared" si="3"/>
        <v>0</v>
      </c>
      <c r="R17" s="1405">
        <f t="shared" si="5"/>
        <v>0</v>
      </c>
      <c r="S17" s="602"/>
      <c r="U17" s="1391"/>
      <c r="V17" s="1392"/>
      <c r="W17" s="1392"/>
      <c r="X17" s="1392"/>
      <c r="Y17" s="1392"/>
      <c r="Z17" s="1392"/>
      <c r="AA17" s="1393"/>
    </row>
    <row r="18" spans="2:33" ht="15" customHeight="1" x14ac:dyDescent="0.25">
      <c r="B18" s="599"/>
      <c r="C18" s="197"/>
      <c r="D18" s="198"/>
      <c r="E18" s="274"/>
      <c r="F18" s="198"/>
      <c r="G18" s="274"/>
      <c r="H18" s="199"/>
      <c r="I18" s="199"/>
      <c r="J18" s="1404">
        <f t="shared" si="0"/>
        <v>0</v>
      </c>
      <c r="K18" s="199"/>
      <c r="L18" s="1404">
        <f t="shared" si="1"/>
        <v>0</v>
      </c>
      <c r="M18" s="199"/>
      <c r="N18" s="199"/>
      <c r="O18" s="484" t="str">
        <f t="shared" si="4"/>
        <v/>
      </c>
      <c r="P18" s="1404">
        <f t="shared" si="2"/>
        <v>0</v>
      </c>
      <c r="Q18" s="1404">
        <f t="shared" si="3"/>
        <v>0</v>
      </c>
      <c r="R18" s="1405">
        <f t="shared" si="5"/>
        <v>0</v>
      </c>
      <c r="S18" s="817"/>
      <c r="U18" s="1391"/>
      <c r="V18" s="2253" t="str">
        <f>IF(AND(L57&lt;&gt;0,L57&lt;&gt;G66),Messages!B78,"")</f>
        <v/>
      </c>
      <c r="W18" s="2253"/>
      <c r="X18" s="2253"/>
      <c r="Y18" s="2253"/>
      <c r="Z18" s="2253"/>
      <c r="AA18" s="1393"/>
    </row>
    <row r="19" spans="2:33" ht="15" customHeight="1" thickBot="1" x14ac:dyDescent="0.3">
      <c r="B19" s="599"/>
      <c r="C19" s="197"/>
      <c r="D19" s="198"/>
      <c r="E19" s="274"/>
      <c r="F19" s="198"/>
      <c r="G19" s="274"/>
      <c r="H19" s="199"/>
      <c r="I19" s="199"/>
      <c r="J19" s="1404">
        <f t="shared" si="0"/>
        <v>0</v>
      </c>
      <c r="K19" s="199"/>
      <c r="L19" s="1404">
        <f t="shared" si="1"/>
        <v>0</v>
      </c>
      <c r="M19" s="199"/>
      <c r="N19" s="199"/>
      <c r="O19" s="484" t="str">
        <f t="shared" si="4"/>
        <v/>
      </c>
      <c r="P19" s="1404">
        <f t="shared" si="2"/>
        <v>0</v>
      </c>
      <c r="Q19" s="1404">
        <f t="shared" si="3"/>
        <v>0</v>
      </c>
      <c r="R19" s="1405">
        <f t="shared" si="5"/>
        <v>0</v>
      </c>
      <c r="S19" s="817"/>
      <c r="U19" s="1394"/>
      <c r="V19" s="1395"/>
      <c r="W19" s="1395"/>
      <c r="X19" s="1395"/>
      <c r="Y19" s="1395"/>
      <c r="Z19" s="1395"/>
      <c r="AA19" s="1396"/>
    </row>
    <row r="20" spans="2:33" ht="15" customHeight="1" x14ac:dyDescent="0.25">
      <c r="B20" s="599"/>
      <c r="C20" s="197"/>
      <c r="D20" s="198"/>
      <c r="E20" s="274"/>
      <c r="F20" s="198"/>
      <c r="G20" s="274"/>
      <c r="H20" s="199"/>
      <c r="I20" s="199"/>
      <c r="J20" s="1404">
        <f t="shared" si="0"/>
        <v>0</v>
      </c>
      <c r="K20" s="199"/>
      <c r="L20" s="1404">
        <f t="shared" si="1"/>
        <v>0</v>
      </c>
      <c r="M20" s="199"/>
      <c r="N20" s="199"/>
      <c r="O20" s="484" t="str">
        <f t="shared" si="4"/>
        <v/>
      </c>
      <c r="P20" s="1404">
        <f t="shared" si="2"/>
        <v>0</v>
      </c>
      <c r="Q20" s="1404">
        <f t="shared" si="3"/>
        <v>0</v>
      </c>
      <c r="R20" s="1405">
        <f t="shared" si="5"/>
        <v>0</v>
      </c>
      <c r="S20" s="817"/>
      <c r="U20" s="422"/>
      <c r="V20" s="422"/>
      <c r="W20" s="422"/>
      <c r="X20" s="422"/>
      <c r="Y20" s="422"/>
      <c r="Z20" s="422"/>
      <c r="AA20" s="422"/>
      <c r="AC20" s="1383"/>
      <c r="AD20" s="1383"/>
      <c r="AE20" s="1383"/>
      <c r="AF20" s="1383"/>
      <c r="AG20" s="1383"/>
    </row>
    <row r="21" spans="2:33" x14ac:dyDescent="0.25">
      <c r="B21" s="599"/>
      <c r="C21" s="197"/>
      <c r="D21" s="198"/>
      <c r="E21" s="274"/>
      <c r="F21" s="198"/>
      <c r="G21" s="274"/>
      <c r="H21" s="199"/>
      <c r="I21" s="199"/>
      <c r="J21" s="1404">
        <f t="shared" ref="J21:J27" si="6">H21+I21</f>
        <v>0</v>
      </c>
      <c r="K21" s="199"/>
      <c r="L21" s="1404">
        <f t="shared" ref="L21:L27" si="7">J21+K21</f>
        <v>0</v>
      </c>
      <c r="M21" s="199"/>
      <c r="N21" s="199"/>
      <c r="O21" s="484" t="str">
        <f t="shared" si="4"/>
        <v/>
      </c>
      <c r="P21" s="1404">
        <f t="shared" si="2"/>
        <v>0</v>
      </c>
      <c r="Q21" s="1404">
        <f t="shared" si="3"/>
        <v>0</v>
      </c>
      <c r="R21" s="1405">
        <f t="shared" ref="R21:R27" si="8">P21+Q21</f>
        <v>0</v>
      </c>
      <c r="S21" s="817"/>
      <c r="W21" s="682"/>
      <c r="X21" s="682"/>
      <c r="Y21" s="682"/>
      <c r="Z21" s="682"/>
    </row>
    <row r="22" spans="2:33" x14ac:dyDescent="0.25">
      <c r="B22" s="700"/>
      <c r="C22" s="197"/>
      <c r="D22" s="198"/>
      <c r="E22" s="274"/>
      <c r="F22" s="198"/>
      <c r="G22" s="274"/>
      <c r="H22" s="199"/>
      <c r="I22" s="199"/>
      <c r="J22" s="1404">
        <f t="shared" si="6"/>
        <v>0</v>
      </c>
      <c r="K22" s="199"/>
      <c r="L22" s="1404">
        <f t="shared" si="7"/>
        <v>0</v>
      </c>
      <c r="M22" s="199"/>
      <c r="N22" s="199"/>
      <c r="O22" s="484" t="str">
        <f t="shared" si="4"/>
        <v/>
      </c>
      <c r="P22" s="1404">
        <f t="shared" si="2"/>
        <v>0</v>
      </c>
      <c r="Q22" s="1404">
        <f t="shared" si="3"/>
        <v>0</v>
      </c>
      <c r="R22" s="1405">
        <f t="shared" si="8"/>
        <v>0</v>
      </c>
      <c r="S22" s="817"/>
      <c r="AC22" s="1383"/>
      <c r="AD22" s="1383"/>
      <c r="AE22" s="1383"/>
    </row>
    <row r="23" spans="2:33" x14ac:dyDescent="0.25">
      <c r="B23" s="603"/>
      <c r="C23" s="197"/>
      <c r="D23" s="198"/>
      <c r="E23" s="274"/>
      <c r="F23" s="198"/>
      <c r="G23" s="274"/>
      <c r="H23" s="199"/>
      <c r="I23" s="199"/>
      <c r="J23" s="1404">
        <f t="shared" si="6"/>
        <v>0</v>
      </c>
      <c r="K23" s="199"/>
      <c r="L23" s="1404">
        <f t="shared" si="7"/>
        <v>0</v>
      </c>
      <c r="M23" s="199"/>
      <c r="N23" s="199"/>
      <c r="O23" s="484" t="str">
        <f t="shared" si="4"/>
        <v/>
      </c>
      <c r="P23" s="1404">
        <f t="shared" si="2"/>
        <v>0</v>
      </c>
      <c r="Q23" s="1404">
        <f t="shared" si="3"/>
        <v>0</v>
      </c>
      <c r="R23" s="1405">
        <f t="shared" si="8"/>
        <v>0</v>
      </c>
      <c r="S23" s="817"/>
    </row>
    <row r="24" spans="2:33" x14ac:dyDescent="0.25">
      <c r="B24" s="603"/>
      <c r="C24" s="197"/>
      <c r="D24" s="198"/>
      <c r="E24" s="274"/>
      <c r="F24" s="198"/>
      <c r="G24" s="274"/>
      <c r="H24" s="199"/>
      <c r="I24" s="199"/>
      <c r="J24" s="1404">
        <f t="shared" si="6"/>
        <v>0</v>
      </c>
      <c r="K24" s="199"/>
      <c r="L24" s="1404">
        <f t="shared" si="7"/>
        <v>0</v>
      </c>
      <c r="M24" s="199"/>
      <c r="N24" s="199"/>
      <c r="O24" s="484" t="str">
        <f t="shared" si="4"/>
        <v/>
      </c>
      <c r="P24" s="1404">
        <f t="shared" si="2"/>
        <v>0</v>
      </c>
      <c r="Q24" s="1404">
        <f t="shared" si="3"/>
        <v>0</v>
      </c>
      <c r="R24" s="1405">
        <f t="shared" si="8"/>
        <v>0</v>
      </c>
      <c r="S24" s="817"/>
    </row>
    <row r="25" spans="2:33" x14ac:dyDescent="0.25">
      <c r="B25" s="603"/>
      <c r="C25" s="197"/>
      <c r="D25" s="198"/>
      <c r="E25" s="274"/>
      <c r="F25" s="198"/>
      <c r="G25" s="274"/>
      <c r="H25" s="199"/>
      <c r="I25" s="199"/>
      <c r="J25" s="1404">
        <f t="shared" si="6"/>
        <v>0</v>
      </c>
      <c r="K25" s="199"/>
      <c r="L25" s="1404">
        <f t="shared" si="7"/>
        <v>0</v>
      </c>
      <c r="M25" s="199"/>
      <c r="N25" s="199"/>
      <c r="O25" s="484" t="str">
        <f t="shared" si="4"/>
        <v/>
      </c>
      <c r="P25" s="1404">
        <f t="shared" si="2"/>
        <v>0</v>
      </c>
      <c r="Q25" s="1404">
        <f t="shared" si="3"/>
        <v>0</v>
      </c>
      <c r="R25" s="1405">
        <f t="shared" si="8"/>
        <v>0</v>
      </c>
      <c r="S25" s="817"/>
    </row>
    <row r="26" spans="2:33" x14ac:dyDescent="0.25">
      <c r="B26" s="603"/>
      <c r="C26" s="197"/>
      <c r="D26" s="198"/>
      <c r="E26" s="274"/>
      <c r="F26" s="198"/>
      <c r="G26" s="274"/>
      <c r="H26" s="199"/>
      <c r="I26" s="199"/>
      <c r="J26" s="1404">
        <f t="shared" si="6"/>
        <v>0</v>
      </c>
      <c r="K26" s="199"/>
      <c r="L26" s="1404">
        <f t="shared" si="7"/>
        <v>0</v>
      </c>
      <c r="M26" s="199"/>
      <c r="N26" s="199"/>
      <c r="O26" s="484" t="str">
        <f t="shared" si="4"/>
        <v/>
      </c>
      <c r="P26" s="1404">
        <f t="shared" si="2"/>
        <v>0</v>
      </c>
      <c r="Q26" s="1404">
        <f t="shared" si="3"/>
        <v>0</v>
      </c>
      <c r="R26" s="1405">
        <f t="shared" si="8"/>
        <v>0</v>
      </c>
      <c r="S26" s="817"/>
    </row>
    <row r="27" spans="2:33" x14ac:dyDescent="0.25">
      <c r="B27" s="603"/>
      <c r="C27" s="197"/>
      <c r="D27" s="198"/>
      <c r="E27" s="274"/>
      <c r="F27" s="198"/>
      <c r="G27" s="274"/>
      <c r="H27" s="199"/>
      <c r="I27" s="199"/>
      <c r="J27" s="1404">
        <f t="shared" si="6"/>
        <v>0</v>
      </c>
      <c r="K27" s="199"/>
      <c r="L27" s="1404">
        <f t="shared" si="7"/>
        <v>0</v>
      </c>
      <c r="M27" s="199"/>
      <c r="N27" s="199"/>
      <c r="O27" s="484" t="str">
        <f t="shared" si="4"/>
        <v/>
      </c>
      <c r="P27" s="1404">
        <f t="shared" si="2"/>
        <v>0</v>
      </c>
      <c r="Q27" s="1404">
        <f t="shared" si="3"/>
        <v>0</v>
      </c>
      <c r="R27" s="1405">
        <f t="shared" si="8"/>
        <v>0</v>
      </c>
      <c r="S27" s="817"/>
    </row>
    <row r="28" spans="2:33" x14ac:dyDescent="0.25">
      <c r="B28" s="603"/>
      <c r="C28" s="197"/>
      <c r="D28" s="198"/>
      <c r="E28" s="274"/>
      <c r="F28" s="198"/>
      <c r="G28" s="274"/>
      <c r="H28" s="199"/>
      <c r="I28" s="199"/>
      <c r="J28" s="1404">
        <f>H28+I28</f>
        <v>0</v>
      </c>
      <c r="K28" s="199"/>
      <c r="L28" s="1404">
        <f>J28+K28</f>
        <v>0</v>
      </c>
      <c r="M28" s="199"/>
      <c r="N28" s="199"/>
      <c r="O28" s="484" t="str">
        <f t="shared" si="4"/>
        <v/>
      </c>
      <c r="P28" s="1404">
        <f t="shared" si="2"/>
        <v>0</v>
      </c>
      <c r="Q28" s="1404">
        <f t="shared" si="3"/>
        <v>0</v>
      </c>
      <c r="R28" s="1405">
        <f>P28+Q28</f>
        <v>0</v>
      </c>
      <c r="S28" s="817"/>
    </row>
    <row r="29" spans="2:33" x14ac:dyDescent="0.25">
      <c r="B29" s="700"/>
      <c r="C29" s="200"/>
      <c r="D29" s="54"/>
      <c r="E29" s="274"/>
      <c r="F29" s="54"/>
      <c r="G29" s="274"/>
      <c r="H29" s="55"/>
      <c r="I29" s="55"/>
      <c r="J29" s="1406">
        <f>H29+I29</f>
        <v>0</v>
      </c>
      <c r="K29" s="55"/>
      <c r="L29" s="1406">
        <f>J29+K29</f>
        <v>0</v>
      </c>
      <c r="M29" s="55"/>
      <c r="N29" s="55"/>
      <c r="O29" s="485" t="str">
        <f>IF(AND(J29&lt;&gt;0,N29&lt;&gt;0),((J29-N29)/N29),"")</f>
        <v/>
      </c>
      <c r="P29" s="1406">
        <f t="shared" si="2"/>
        <v>0</v>
      </c>
      <c r="Q29" s="1406">
        <f t="shared" si="3"/>
        <v>0</v>
      </c>
      <c r="R29" s="1407">
        <f>P29+Q29</f>
        <v>0</v>
      </c>
      <c r="S29" s="817"/>
    </row>
    <row r="30" spans="2:33" ht="3.75" customHeight="1" x14ac:dyDescent="0.25">
      <c r="B30" s="603"/>
      <c r="C30" s="1408"/>
      <c r="D30" s="1409">
        <f>SUM(D10:D29)</f>
        <v>0</v>
      </c>
      <c r="E30" s="1409"/>
      <c r="F30" s="1409"/>
      <c r="G30" s="1409"/>
      <c r="H30" s="1410"/>
      <c r="I30" s="1410"/>
      <c r="J30" s="1411"/>
      <c r="K30" s="1410"/>
      <c r="L30" s="1411"/>
      <c r="M30" s="1410"/>
      <c r="N30" s="1410"/>
      <c r="O30" s="1410"/>
      <c r="P30" s="1411"/>
      <c r="Q30" s="1411"/>
      <c r="R30" s="1412"/>
      <c r="S30" s="817"/>
    </row>
    <row r="31" spans="2:33" x14ac:dyDescent="0.25">
      <c r="B31" s="603"/>
      <c r="C31" s="2257" t="s">
        <v>642</v>
      </c>
      <c r="D31" s="2258"/>
      <c r="E31" s="2258"/>
      <c r="F31" s="2258"/>
      <c r="G31" s="2258"/>
      <c r="H31" s="2258"/>
      <c r="I31" s="2258"/>
      <c r="J31" s="2258"/>
      <c r="K31" s="2258"/>
      <c r="L31" s="2258"/>
      <c r="M31" s="2258"/>
      <c r="N31" s="2258"/>
      <c r="O31" s="2258"/>
      <c r="P31" s="2258"/>
      <c r="Q31" s="2258"/>
      <c r="R31" s="2259"/>
      <c r="S31" s="817"/>
    </row>
    <row r="32" spans="2:33" x14ac:dyDescent="0.25">
      <c r="B32" s="700"/>
      <c r="C32" s="480" t="s">
        <v>464</v>
      </c>
      <c r="D32" s="56"/>
      <c r="E32" s="275"/>
      <c r="F32" s="56"/>
      <c r="G32" s="275"/>
      <c r="H32" s="370"/>
      <c r="I32" s="1413"/>
      <c r="J32" s="1414"/>
      <c r="K32" s="1413"/>
      <c r="L32" s="1415">
        <f>H32</f>
        <v>0</v>
      </c>
      <c r="M32" s="1413"/>
      <c r="N32" s="1416"/>
      <c r="O32" s="1416"/>
      <c r="P32" s="1406">
        <f t="shared" ref="P32:P37" si="9">D32*H32*12</f>
        <v>0</v>
      </c>
      <c r="Q32" s="1417"/>
      <c r="R32" s="1418">
        <f t="shared" ref="R32:R37" si="10">P32</f>
        <v>0</v>
      </c>
      <c r="S32" s="817"/>
    </row>
    <row r="33" spans="2:19" x14ac:dyDescent="0.25">
      <c r="B33" s="603"/>
      <c r="C33" s="480" t="s">
        <v>464</v>
      </c>
      <c r="D33" s="56"/>
      <c r="E33" s="275"/>
      <c r="F33" s="56"/>
      <c r="G33" s="275"/>
      <c r="H33" s="370"/>
      <c r="I33" s="1413"/>
      <c r="J33" s="1419"/>
      <c r="K33" s="1413"/>
      <c r="L33" s="1415">
        <f>H33</f>
        <v>0</v>
      </c>
      <c r="M33" s="1413"/>
      <c r="N33" s="1416"/>
      <c r="O33" s="1416"/>
      <c r="P33" s="1406">
        <f t="shared" si="9"/>
        <v>0</v>
      </c>
      <c r="Q33" s="1417"/>
      <c r="R33" s="1418">
        <f t="shared" si="10"/>
        <v>0</v>
      </c>
      <c r="S33" s="817"/>
    </row>
    <row r="34" spans="2:19" x14ac:dyDescent="0.25">
      <c r="B34" s="603"/>
      <c r="C34" s="480" t="s">
        <v>464</v>
      </c>
      <c r="D34" s="56"/>
      <c r="E34" s="275"/>
      <c r="F34" s="56"/>
      <c r="G34" s="275"/>
      <c r="H34" s="370"/>
      <c r="I34" s="1413"/>
      <c r="J34" s="1419"/>
      <c r="K34" s="1413"/>
      <c r="L34" s="1415">
        <f>H34</f>
        <v>0</v>
      </c>
      <c r="M34" s="1413"/>
      <c r="N34" s="1416"/>
      <c r="O34" s="1416"/>
      <c r="P34" s="1406">
        <f t="shared" si="9"/>
        <v>0</v>
      </c>
      <c r="Q34" s="1417"/>
      <c r="R34" s="1418">
        <f t="shared" si="10"/>
        <v>0</v>
      </c>
      <c r="S34" s="817"/>
    </row>
    <row r="35" spans="2:19" x14ac:dyDescent="0.25">
      <c r="B35" s="603"/>
      <c r="C35" s="480" t="s">
        <v>464</v>
      </c>
      <c r="D35" s="56"/>
      <c r="E35" s="275"/>
      <c r="F35" s="56"/>
      <c r="G35" s="275"/>
      <c r="H35" s="370"/>
      <c r="I35" s="1413"/>
      <c r="J35" s="1419"/>
      <c r="K35" s="1413"/>
      <c r="L35" s="1415">
        <f>H35</f>
        <v>0</v>
      </c>
      <c r="M35" s="1413"/>
      <c r="N35" s="1416"/>
      <c r="O35" s="1416"/>
      <c r="P35" s="1406">
        <f t="shared" si="9"/>
        <v>0</v>
      </c>
      <c r="Q35" s="1417"/>
      <c r="R35" s="1418">
        <f t="shared" si="10"/>
        <v>0</v>
      </c>
      <c r="S35" s="817"/>
    </row>
    <row r="36" spans="2:19" x14ac:dyDescent="0.25">
      <c r="B36" s="603"/>
      <c r="C36" s="480" t="s">
        <v>464</v>
      </c>
      <c r="D36" s="56"/>
      <c r="E36" s="275"/>
      <c r="F36" s="56"/>
      <c r="G36" s="275"/>
      <c r="H36" s="370"/>
      <c r="I36" s="1413"/>
      <c r="J36" s="1419"/>
      <c r="K36" s="1413"/>
      <c r="L36" s="1415">
        <f>H36</f>
        <v>0</v>
      </c>
      <c r="M36" s="1413"/>
      <c r="N36" s="1416"/>
      <c r="O36" s="1416"/>
      <c r="P36" s="1406">
        <f t="shared" si="9"/>
        <v>0</v>
      </c>
      <c r="Q36" s="1417"/>
      <c r="R36" s="1418">
        <f t="shared" si="10"/>
        <v>0</v>
      </c>
      <c r="S36" s="817"/>
    </row>
    <row r="37" spans="2:19" x14ac:dyDescent="0.25">
      <c r="B37" s="700"/>
      <c r="C37" s="481" t="s">
        <v>464</v>
      </c>
      <c r="D37" s="54"/>
      <c r="E37" s="274"/>
      <c r="F37" s="54"/>
      <c r="G37" s="274"/>
      <c r="H37" s="55"/>
      <c r="I37" s="1420"/>
      <c r="J37" s="1419"/>
      <c r="K37" s="1413"/>
      <c r="L37" s="1406">
        <f>J37+K37</f>
        <v>0</v>
      </c>
      <c r="M37" s="1421"/>
      <c r="N37" s="1421"/>
      <c r="O37" s="1421"/>
      <c r="P37" s="1406">
        <f t="shared" si="9"/>
        <v>0</v>
      </c>
      <c r="Q37" s="1419"/>
      <c r="R37" s="1407">
        <f t="shared" si="10"/>
        <v>0</v>
      </c>
      <c r="S37" s="817"/>
    </row>
    <row r="38" spans="2:19" ht="3.75" customHeight="1" thickBot="1" x14ac:dyDescent="0.3">
      <c r="B38" s="599"/>
      <c r="C38" s="1408"/>
      <c r="D38" s="1409">
        <f>SUM(D18:D37)</f>
        <v>0</v>
      </c>
      <c r="E38" s="1409"/>
      <c r="F38" s="1409"/>
      <c r="G38" s="1409"/>
      <c r="H38" s="1410"/>
      <c r="I38" s="1410"/>
      <c r="J38" s="1411"/>
      <c r="K38" s="1410"/>
      <c r="L38" s="1411"/>
      <c r="M38" s="1410"/>
      <c r="N38" s="1410"/>
      <c r="O38" s="1410"/>
      <c r="P38" s="1411"/>
      <c r="Q38" s="1411"/>
      <c r="R38" s="1412"/>
      <c r="S38" s="817"/>
    </row>
    <row r="39" spans="2:19" ht="16.5" thickTop="1" thickBot="1" x14ac:dyDescent="0.3">
      <c r="B39" s="762"/>
      <c r="C39" s="1422" t="s">
        <v>71</v>
      </c>
      <c r="D39" s="1423">
        <f>D30+SUM(D32:D37)</f>
        <v>0</v>
      </c>
      <c r="E39" s="1424"/>
      <c r="F39" s="1425"/>
      <c r="G39" s="1425"/>
      <c r="H39" s="1426"/>
      <c r="I39" s="1426"/>
      <c r="J39" s="1427"/>
      <c r="K39" s="1427"/>
      <c r="L39" s="1427"/>
      <c r="M39" s="1428"/>
      <c r="N39" s="1429"/>
      <c r="O39" s="1429"/>
      <c r="P39" s="1430">
        <f>SUM(P10:P37)</f>
        <v>0</v>
      </c>
      <c r="Q39" s="1431">
        <f>ROUND((SUM(Q10:Q29)),0)</f>
        <v>0</v>
      </c>
      <c r="R39" s="1432">
        <f>SUM(R10:R37)</f>
        <v>0</v>
      </c>
      <c r="S39" s="1304"/>
    </row>
    <row r="40" spans="2:19" x14ac:dyDescent="0.25">
      <c r="B40" s="599"/>
      <c r="C40" s="1433"/>
      <c r="D40" s="1434"/>
      <c r="E40" s="1435"/>
      <c r="F40" s="1435"/>
      <c r="G40" s="1435"/>
      <c r="H40" s="1436"/>
      <c r="I40" s="1435"/>
      <c r="J40" s="1435"/>
      <c r="K40" s="1435"/>
      <c r="L40" s="1435"/>
      <c r="M40" s="657"/>
      <c r="N40" s="657"/>
      <c r="O40" s="657"/>
      <c r="P40" s="1437"/>
      <c r="Q40" s="1438"/>
      <c r="R40" s="1437"/>
      <c r="S40" s="817"/>
    </row>
    <row r="41" spans="2:19" ht="15" customHeight="1" x14ac:dyDescent="0.25">
      <c r="B41" s="599"/>
      <c r="C41" s="669" t="s">
        <v>515</v>
      </c>
      <c r="D41" s="657"/>
      <c r="E41" s="657"/>
      <c r="F41" s="657"/>
      <c r="G41" s="657"/>
      <c r="H41" s="657"/>
      <c r="I41" s="657"/>
      <c r="J41" s="657"/>
      <c r="K41" s="657"/>
      <c r="L41" s="657"/>
      <c r="M41" s="657"/>
      <c r="N41" s="657"/>
      <c r="O41" s="657"/>
      <c r="P41" s="657"/>
      <c r="Q41" s="657"/>
      <c r="R41" s="657"/>
      <c r="S41" s="1304"/>
    </row>
    <row r="42" spans="2:19" ht="7.5" customHeight="1" thickBot="1" x14ac:dyDescent="0.3">
      <c r="B42" s="599"/>
      <c r="C42" s="1204"/>
      <c r="D42" s="653"/>
      <c r="E42" s="649"/>
      <c r="F42" s="649"/>
      <c r="G42" s="649"/>
      <c r="H42" s="649"/>
      <c r="I42" s="649"/>
      <c r="J42" s="649"/>
      <c r="K42" s="649"/>
      <c r="L42" s="649"/>
      <c r="M42" s="649"/>
      <c r="N42" s="649"/>
      <c r="O42" s="649"/>
      <c r="P42" s="657"/>
      <c r="Q42" s="657"/>
      <c r="R42" s="657"/>
      <c r="S42" s="1230"/>
    </row>
    <row r="43" spans="2:19" ht="30.75" thickBot="1" x14ac:dyDescent="0.3">
      <c r="B43" s="599"/>
      <c r="C43" s="1439" t="s">
        <v>25</v>
      </c>
      <c r="D43" s="1440" t="s">
        <v>26</v>
      </c>
      <c r="E43" s="1441" t="s">
        <v>27</v>
      </c>
      <c r="F43" s="1441" t="s">
        <v>28</v>
      </c>
      <c r="G43" s="1441" t="s">
        <v>491</v>
      </c>
      <c r="H43" s="1441" t="s">
        <v>492</v>
      </c>
      <c r="I43" s="1442" t="s">
        <v>493</v>
      </c>
      <c r="J43" s="1442" t="s">
        <v>494</v>
      </c>
      <c r="K43" s="1443" t="s">
        <v>495</v>
      </c>
      <c r="L43" s="1444" t="s">
        <v>519</v>
      </c>
      <c r="M43" s="657"/>
      <c r="N43" s="657"/>
      <c r="O43" s="657"/>
      <c r="P43" s="657"/>
      <c r="Q43" s="657"/>
      <c r="R43" s="657"/>
      <c r="S43" s="1445"/>
    </row>
    <row r="44" spans="2:19" x14ac:dyDescent="0.25">
      <c r="B44" s="599"/>
      <c r="C44" s="1446">
        <v>0.25</v>
      </c>
      <c r="D44" s="1447">
        <f t="shared" ref="D44:K53" si="11">SUMIFS($D$5:$D$39,$C$5:$C$39,$C44,$E$5:$E$39,D$43)</f>
        <v>0</v>
      </c>
      <c r="E44" s="1448">
        <f t="shared" si="11"/>
        <v>0</v>
      </c>
      <c r="F44" s="1448">
        <f t="shared" si="11"/>
        <v>0</v>
      </c>
      <c r="G44" s="1448">
        <f t="shared" si="11"/>
        <v>0</v>
      </c>
      <c r="H44" s="1448">
        <f t="shared" si="11"/>
        <v>0</v>
      </c>
      <c r="I44" s="1448">
        <f t="shared" si="11"/>
        <v>0</v>
      </c>
      <c r="J44" s="1448">
        <f t="shared" si="11"/>
        <v>0</v>
      </c>
      <c r="K44" s="1449">
        <f t="shared" si="11"/>
        <v>0</v>
      </c>
      <c r="L44" s="1450">
        <f t="shared" ref="L44:L53" si="12">SUM(D44:K44)</f>
        <v>0</v>
      </c>
      <c r="M44" s="657"/>
      <c r="N44" s="657"/>
      <c r="O44" s="657"/>
      <c r="P44" s="657"/>
      <c r="Q44" s="657"/>
      <c r="R44" s="657"/>
      <c r="S44" s="1445"/>
    </row>
    <row r="45" spans="2:19" x14ac:dyDescent="0.25">
      <c r="B45" s="599"/>
      <c r="C45" s="1451">
        <v>0.3</v>
      </c>
      <c r="D45" s="1452">
        <f t="shared" si="11"/>
        <v>0</v>
      </c>
      <c r="E45" s="1453">
        <f t="shared" si="11"/>
        <v>0</v>
      </c>
      <c r="F45" s="1453">
        <f t="shared" si="11"/>
        <v>0</v>
      </c>
      <c r="G45" s="1453">
        <f t="shared" si="11"/>
        <v>0</v>
      </c>
      <c r="H45" s="1453">
        <f t="shared" si="11"/>
        <v>0</v>
      </c>
      <c r="I45" s="1453">
        <f t="shared" si="11"/>
        <v>0</v>
      </c>
      <c r="J45" s="1453">
        <f t="shared" si="11"/>
        <v>0</v>
      </c>
      <c r="K45" s="1454">
        <f t="shared" si="11"/>
        <v>0</v>
      </c>
      <c r="L45" s="1455">
        <f t="shared" si="12"/>
        <v>0</v>
      </c>
      <c r="M45" s="657"/>
      <c r="N45" s="657"/>
      <c r="O45" s="657"/>
      <c r="P45" s="657"/>
      <c r="Q45" s="657"/>
      <c r="R45" s="657"/>
      <c r="S45" s="1445"/>
    </row>
    <row r="46" spans="2:19" x14ac:dyDescent="0.25">
      <c r="B46" s="599"/>
      <c r="C46" s="1451">
        <v>0.35</v>
      </c>
      <c r="D46" s="1452">
        <f t="shared" si="11"/>
        <v>0</v>
      </c>
      <c r="E46" s="1453">
        <f t="shared" si="11"/>
        <v>0</v>
      </c>
      <c r="F46" s="1453">
        <f t="shared" si="11"/>
        <v>0</v>
      </c>
      <c r="G46" s="1453">
        <f t="shared" si="11"/>
        <v>0</v>
      </c>
      <c r="H46" s="1453">
        <f t="shared" si="11"/>
        <v>0</v>
      </c>
      <c r="I46" s="1453">
        <f t="shared" si="11"/>
        <v>0</v>
      </c>
      <c r="J46" s="1453">
        <f t="shared" si="11"/>
        <v>0</v>
      </c>
      <c r="K46" s="1454">
        <f t="shared" si="11"/>
        <v>0</v>
      </c>
      <c r="L46" s="1455">
        <f t="shared" si="12"/>
        <v>0</v>
      </c>
      <c r="M46" s="657"/>
      <c r="N46" s="657"/>
      <c r="O46" s="657"/>
      <c r="P46" s="657"/>
      <c r="Q46" s="657"/>
      <c r="R46" s="657"/>
      <c r="S46" s="1445"/>
    </row>
    <row r="47" spans="2:19" x14ac:dyDescent="0.25">
      <c r="B47" s="599"/>
      <c r="C47" s="1451">
        <v>0.4</v>
      </c>
      <c r="D47" s="1452">
        <f t="shared" si="11"/>
        <v>0</v>
      </c>
      <c r="E47" s="1453">
        <f t="shared" si="11"/>
        <v>0</v>
      </c>
      <c r="F47" s="1453">
        <f t="shared" si="11"/>
        <v>0</v>
      </c>
      <c r="G47" s="1453">
        <f t="shared" si="11"/>
        <v>0</v>
      </c>
      <c r="H47" s="1453">
        <f t="shared" si="11"/>
        <v>0</v>
      </c>
      <c r="I47" s="1453">
        <f t="shared" si="11"/>
        <v>0</v>
      </c>
      <c r="J47" s="1453">
        <f t="shared" si="11"/>
        <v>0</v>
      </c>
      <c r="K47" s="1454">
        <f t="shared" si="11"/>
        <v>0</v>
      </c>
      <c r="L47" s="1455">
        <f t="shared" si="12"/>
        <v>0</v>
      </c>
      <c r="M47" s="657"/>
      <c r="N47" s="657"/>
      <c r="O47" s="657"/>
      <c r="P47" s="657"/>
      <c r="Q47" s="657"/>
      <c r="R47" s="657"/>
      <c r="S47" s="1445"/>
    </row>
    <row r="48" spans="2:19" x14ac:dyDescent="0.25">
      <c r="B48" s="599"/>
      <c r="C48" s="1451">
        <v>0.45</v>
      </c>
      <c r="D48" s="1452">
        <f t="shared" si="11"/>
        <v>0</v>
      </c>
      <c r="E48" s="1453">
        <f t="shared" si="11"/>
        <v>0</v>
      </c>
      <c r="F48" s="1453">
        <f t="shared" si="11"/>
        <v>0</v>
      </c>
      <c r="G48" s="1453">
        <f t="shared" si="11"/>
        <v>0</v>
      </c>
      <c r="H48" s="1453">
        <f t="shared" si="11"/>
        <v>0</v>
      </c>
      <c r="I48" s="1453">
        <f t="shared" si="11"/>
        <v>0</v>
      </c>
      <c r="J48" s="1453">
        <f t="shared" si="11"/>
        <v>0</v>
      </c>
      <c r="K48" s="1454">
        <f t="shared" si="11"/>
        <v>0</v>
      </c>
      <c r="L48" s="1455">
        <f t="shared" si="12"/>
        <v>0</v>
      </c>
      <c r="M48" s="657"/>
      <c r="N48" s="657"/>
      <c r="O48" s="657"/>
      <c r="P48" s="657"/>
      <c r="Q48" s="657"/>
      <c r="R48" s="657"/>
      <c r="S48" s="1445"/>
    </row>
    <row r="49" spans="2:19" x14ac:dyDescent="0.25">
      <c r="B49" s="599"/>
      <c r="C49" s="1451">
        <v>0.5</v>
      </c>
      <c r="D49" s="1452">
        <f t="shared" si="11"/>
        <v>0</v>
      </c>
      <c r="E49" s="1453">
        <f t="shared" si="11"/>
        <v>0</v>
      </c>
      <c r="F49" s="1453">
        <f t="shared" si="11"/>
        <v>0</v>
      </c>
      <c r="G49" s="1453">
        <f t="shared" si="11"/>
        <v>0</v>
      </c>
      <c r="H49" s="1453">
        <f t="shared" si="11"/>
        <v>0</v>
      </c>
      <c r="I49" s="1453">
        <f t="shared" si="11"/>
        <v>0</v>
      </c>
      <c r="J49" s="1453">
        <f t="shared" si="11"/>
        <v>0</v>
      </c>
      <c r="K49" s="1454">
        <f t="shared" si="11"/>
        <v>0</v>
      </c>
      <c r="L49" s="1455">
        <f t="shared" si="12"/>
        <v>0</v>
      </c>
      <c r="M49" s="657"/>
      <c r="N49" s="657"/>
      <c r="O49" s="657"/>
      <c r="P49" s="657"/>
      <c r="Q49" s="657"/>
      <c r="R49" s="657"/>
      <c r="S49" s="1445"/>
    </row>
    <row r="50" spans="2:19" x14ac:dyDescent="0.25">
      <c r="B50" s="599"/>
      <c r="C50" s="1451">
        <v>0.55000000000000004</v>
      </c>
      <c r="D50" s="1452">
        <f t="shared" si="11"/>
        <v>0</v>
      </c>
      <c r="E50" s="1453">
        <f t="shared" si="11"/>
        <v>0</v>
      </c>
      <c r="F50" s="1453">
        <f t="shared" si="11"/>
        <v>0</v>
      </c>
      <c r="G50" s="1453">
        <f t="shared" si="11"/>
        <v>0</v>
      </c>
      <c r="H50" s="1453">
        <f t="shared" si="11"/>
        <v>0</v>
      </c>
      <c r="I50" s="1453">
        <f t="shared" si="11"/>
        <v>0</v>
      </c>
      <c r="J50" s="1453">
        <f t="shared" si="11"/>
        <v>0</v>
      </c>
      <c r="K50" s="1454">
        <f t="shared" si="11"/>
        <v>0</v>
      </c>
      <c r="L50" s="1455">
        <f t="shared" si="12"/>
        <v>0</v>
      </c>
      <c r="M50" s="657"/>
      <c r="N50" s="657"/>
      <c r="O50" s="657"/>
      <c r="P50" s="657"/>
      <c r="Q50" s="657"/>
      <c r="R50" s="657"/>
      <c r="S50" s="1445"/>
    </row>
    <row r="51" spans="2:19" x14ac:dyDescent="0.25">
      <c r="B51" s="599"/>
      <c r="C51" s="1451">
        <v>0.6</v>
      </c>
      <c r="D51" s="1452">
        <f t="shared" si="11"/>
        <v>0</v>
      </c>
      <c r="E51" s="1453">
        <f t="shared" si="11"/>
        <v>0</v>
      </c>
      <c r="F51" s="1453">
        <f t="shared" si="11"/>
        <v>0</v>
      </c>
      <c r="G51" s="1453">
        <f t="shared" si="11"/>
        <v>0</v>
      </c>
      <c r="H51" s="1453">
        <f t="shared" si="11"/>
        <v>0</v>
      </c>
      <c r="I51" s="1453">
        <f t="shared" si="11"/>
        <v>0</v>
      </c>
      <c r="J51" s="1453">
        <f t="shared" si="11"/>
        <v>0</v>
      </c>
      <c r="K51" s="1454">
        <f t="shared" si="11"/>
        <v>0</v>
      </c>
      <c r="L51" s="1455">
        <f t="shared" si="12"/>
        <v>0</v>
      </c>
      <c r="M51" s="657"/>
      <c r="N51" s="657"/>
      <c r="O51" s="657"/>
      <c r="P51" s="657"/>
      <c r="Q51" s="657"/>
      <c r="R51" s="657"/>
      <c r="S51" s="1445"/>
    </row>
    <row r="52" spans="2:19" ht="15" customHeight="1" x14ac:dyDescent="0.25">
      <c r="B52" s="599"/>
      <c r="C52" s="1451">
        <v>0.65</v>
      </c>
      <c r="D52" s="1452">
        <f t="shared" si="11"/>
        <v>0</v>
      </c>
      <c r="E52" s="1453">
        <f t="shared" si="11"/>
        <v>0</v>
      </c>
      <c r="F52" s="1453">
        <f t="shared" si="11"/>
        <v>0</v>
      </c>
      <c r="G52" s="1453">
        <f t="shared" si="11"/>
        <v>0</v>
      </c>
      <c r="H52" s="1453">
        <f t="shared" si="11"/>
        <v>0</v>
      </c>
      <c r="I52" s="1453">
        <f t="shared" si="11"/>
        <v>0</v>
      </c>
      <c r="J52" s="1453">
        <f t="shared" si="11"/>
        <v>0</v>
      </c>
      <c r="K52" s="1454">
        <f t="shared" si="11"/>
        <v>0</v>
      </c>
      <c r="L52" s="1455">
        <f t="shared" si="12"/>
        <v>0</v>
      </c>
      <c r="M52" s="657"/>
      <c r="N52" s="657"/>
      <c r="O52" s="657"/>
      <c r="P52" s="657"/>
      <c r="Q52" s="657"/>
      <c r="R52" s="657"/>
      <c r="S52" s="1445"/>
    </row>
    <row r="53" spans="2:19" x14ac:dyDescent="0.25">
      <c r="B53" s="599"/>
      <c r="C53" s="1456">
        <v>0.8</v>
      </c>
      <c r="D53" s="1457">
        <f t="shared" si="11"/>
        <v>0</v>
      </c>
      <c r="E53" s="1458">
        <f t="shared" si="11"/>
        <v>0</v>
      </c>
      <c r="F53" s="1458">
        <f t="shared" si="11"/>
        <v>0</v>
      </c>
      <c r="G53" s="1458">
        <f t="shared" si="11"/>
        <v>0</v>
      </c>
      <c r="H53" s="1458">
        <f t="shared" si="11"/>
        <v>0</v>
      </c>
      <c r="I53" s="1458">
        <f t="shared" si="11"/>
        <v>0</v>
      </c>
      <c r="J53" s="1458">
        <f t="shared" si="11"/>
        <v>0</v>
      </c>
      <c r="K53" s="1459">
        <f t="shared" si="11"/>
        <v>0</v>
      </c>
      <c r="L53" s="1460">
        <f t="shared" si="12"/>
        <v>0</v>
      </c>
      <c r="M53" s="657"/>
      <c r="N53" s="657"/>
      <c r="O53" s="657"/>
      <c r="P53" s="657"/>
      <c r="Q53" s="657"/>
      <c r="R53" s="657"/>
      <c r="S53" s="1445"/>
    </row>
    <row r="54" spans="2:19" ht="25.5" x14ac:dyDescent="0.25">
      <c r="B54" s="599"/>
      <c r="C54" s="1461" t="s">
        <v>30</v>
      </c>
      <c r="D54" s="1462">
        <f>SUM(D44:D53)</f>
        <v>0</v>
      </c>
      <c r="E54" s="1463">
        <f>SUM(E44:E53)</f>
        <v>0</v>
      </c>
      <c r="F54" s="1463">
        <f t="shared" ref="F54:K54" si="13">SUM(F44:F53)</f>
        <v>0</v>
      </c>
      <c r="G54" s="1463">
        <f t="shared" si="13"/>
        <v>0</v>
      </c>
      <c r="H54" s="1463">
        <f t="shared" si="13"/>
        <v>0</v>
      </c>
      <c r="I54" s="1463">
        <f t="shared" si="13"/>
        <v>0</v>
      </c>
      <c r="J54" s="1464">
        <f t="shared" si="13"/>
        <v>0</v>
      </c>
      <c r="K54" s="1464">
        <f t="shared" si="13"/>
        <v>0</v>
      </c>
      <c r="L54" s="1465">
        <f>SUM(L44:L53)</f>
        <v>0</v>
      </c>
      <c r="M54" s="657"/>
      <c r="N54" s="657"/>
      <c r="O54" s="657"/>
      <c r="P54" s="657"/>
      <c r="Q54" s="657"/>
      <c r="R54" s="657"/>
      <c r="S54" s="1445"/>
    </row>
    <row r="55" spans="2:19" x14ac:dyDescent="0.25">
      <c r="B55" s="599"/>
      <c r="C55" s="1466" t="s">
        <v>518</v>
      </c>
      <c r="D55" s="1467">
        <f t="shared" ref="D55:K56" si="14">SUMIFS($D$5:$D$39,$C$5:$C$39,$C55,$E$5:$E$39,D$43)</f>
        <v>0</v>
      </c>
      <c r="E55" s="1468">
        <f t="shared" si="14"/>
        <v>0</v>
      </c>
      <c r="F55" s="1468">
        <f t="shared" si="14"/>
        <v>0</v>
      </c>
      <c r="G55" s="1468">
        <f t="shared" si="14"/>
        <v>0</v>
      </c>
      <c r="H55" s="1468">
        <f t="shared" si="14"/>
        <v>0</v>
      </c>
      <c r="I55" s="1468">
        <f t="shared" si="14"/>
        <v>0</v>
      </c>
      <c r="J55" s="1468">
        <f t="shared" si="14"/>
        <v>0</v>
      </c>
      <c r="K55" s="1469">
        <f t="shared" si="14"/>
        <v>0</v>
      </c>
      <c r="L55" s="1470">
        <f>SUM(D55:K55)</f>
        <v>0</v>
      </c>
      <c r="M55" s="657"/>
      <c r="N55" s="657"/>
      <c r="O55" s="657"/>
      <c r="P55" s="657"/>
      <c r="Q55" s="657"/>
      <c r="R55" s="657"/>
      <c r="S55" s="1445"/>
    </row>
    <row r="56" spans="2:19" ht="24.75" thickBot="1" x14ac:dyDescent="0.3">
      <c r="B56" s="599"/>
      <c r="C56" s="1471" t="s">
        <v>294</v>
      </c>
      <c r="D56" s="1472">
        <f t="shared" si="14"/>
        <v>0</v>
      </c>
      <c r="E56" s="1473">
        <f t="shared" si="14"/>
        <v>0</v>
      </c>
      <c r="F56" s="1473">
        <f t="shared" si="14"/>
        <v>0</v>
      </c>
      <c r="G56" s="1473">
        <f t="shared" si="14"/>
        <v>0</v>
      </c>
      <c r="H56" s="1473">
        <f t="shared" si="14"/>
        <v>0</v>
      </c>
      <c r="I56" s="1473">
        <f t="shared" si="14"/>
        <v>0</v>
      </c>
      <c r="J56" s="1473">
        <f t="shared" si="14"/>
        <v>0</v>
      </c>
      <c r="K56" s="1474">
        <f t="shared" si="14"/>
        <v>0</v>
      </c>
      <c r="L56" s="1475">
        <f>SUM(D56:K56)</f>
        <v>0</v>
      </c>
      <c r="M56" s="657"/>
      <c r="N56" s="657"/>
      <c r="O56" s="657"/>
      <c r="P56" s="657"/>
      <c r="Q56" s="657"/>
      <c r="R56" s="657"/>
      <c r="S56" s="1445"/>
    </row>
    <row r="57" spans="2:19" ht="16.5" customHeight="1" thickTop="1" thickBot="1" x14ac:dyDescent="0.3">
      <c r="B57" s="599"/>
      <c r="C57" s="1476" t="s">
        <v>31</v>
      </c>
      <c r="D57" s="1477">
        <f t="shared" ref="D57:K57" si="15">D54+D55+D56</f>
        <v>0</v>
      </c>
      <c r="E57" s="1478">
        <f t="shared" si="15"/>
        <v>0</v>
      </c>
      <c r="F57" s="1479">
        <f t="shared" si="15"/>
        <v>0</v>
      </c>
      <c r="G57" s="1479">
        <f t="shared" si="15"/>
        <v>0</v>
      </c>
      <c r="H57" s="1479">
        <f t="shared" si="15"/>
        <v>0</v>
      </c>
      <c r="I57" s="1479">
        <f t="shared" si="15"/>
        <v>0</v>
      </c>
      <c r="J57" s="1480">
        <f t="shared" si="15"/>
        <v>0</v>
      </c>
      <c r="K57" s="1480">
        <f t="shared" si="15"/>
        <v>0</v>
      </c>
      <c r="L57" s="1481">
        <f>SUM(L54:L56)</f>
        <v>0</v>
      </c>
      <c r="M57" s="657"/>
      <c r="N57" s="657"/>
      <c r="O57" s="657"/>
      <c r="P57" s="657"/>
      <c r="Q57" s="657"/>
      <c r="R57" s="657"/>
      <c r="S57" s="1445"/>
    </row>
    <row r="58" spans="2:19" ht="7.5" customHeight="1" thickTop="1" thickBot="1" x14ac:dyDescent="0.3">
      <c r="B58" s="599"/>
      <c r="C58" s="1482"/>
      <c r="D58" s="1483"/>
      <c r="E58" s="1484"/>
      <c r="F58" s="1483"/>
      <c r="G58" s="1483"/>
      <c r="H58" s="1483"/>
      <c r="I58" s="1483"/>
      <c r="J58" s="1485"/>
      <c r="K58" s="1485"/>
      <c r="L58" s="1486"/>
      <c r="M58" s="657"/>
      <c r="N58" s="657"/>
      <c r="O58" s="657"/>
      <c r="P58" s="657"/>
      <c r="Q58" s="657"/>
      <c r="R58" s="657"/>
      <c r="S58" s="1445"/>
    </row>
    <row r="59" spans="2:19" ht="25.5" x14ac:dyDescent="0.25">
      <c r="B59" s="599"/>
      <c r="C59" s="1487" t="s">
        <v>646</v>
      </c>
      <c r="D59" s="1488">
        <f>SUMIF('8A'!$E5:$E39,D43,'8A'!$F5:$F39)</f>
        <v>0</v>
      </c>
      <c r="E59" s="1489">
        <f>SUMIF('8A'!$E5:$E39,E43,'8A'!$F5:$F39)</f>
        <v>0</v>
      </c>
      <c r="F59" s="1489">
        <f>SUMIF('8A'!$E5:$E39,F43,'8A'!$F5:$F39)</f>
        <v>0</v>
      </c>
      <c r="G59" s="1489">
        <f>SUMIF('8A'!$E5:$E39,G43,'8A'!$F5:$F39)</f>
        <v>0</v>
      </c>
      <c r="H59" s="1489">
        <f>SUMIF('8A'!$E5:$E39,H43,'8A'!$F5:$F39)</f>
        <v>0</v>
      </c>
      <c r="I59" s="1489">
        <f>SUMIF('8A'!$E5:$E39,I43,'8A'!$F5:$F39)</f>
        <v>0</v>
      </c>
      <c r="J59" s="1489">
        <f>SUMIF('8A'!$E5:$E39,J43,'8A'!$F5:$F39)</f>
        <v>0</v>
      </c>
      <c r="K59" s="1490">
        <f>SUMIF('8A'!$E5:$E39,K43,'8A'!$F5:$F39)</f>
        <v>0</v>
      </c>
      <c r="L59" s="1491">
        <f>SUM(D59:K59)</f>
        <v>0</v>
      </c>
      <c r="M59" s="657"/>
      <c r="N59" s="657"/>
      <c r="O59" s="657"/>
      <c r="P59" s="657"/>
      <c r="Q59" s="657"/>
      <c r="R59" s="657"/>
      <c r="S59" s="1445"/>
    </row>
    <row r="60" spans="2:19" ht="15.75" thickBot="1" x14ac:dyDescent="0.3">
      <c r="B60" s="599"/>
      <c r="C60" s="1492" t="s">
        <v>433</v>
      </c>
      <c r="D60" s="1493">
        <f>IFERROR(AVERAGEIF('8A'!$E5:$E39,D43,'8A'!$G5:$G39),0)</f>
        <v>0</v>
      </c>
      <c r="E60" s="1494">
        <f>IFERROR(AVERAGEIF('8A'!$E5:$E39,E43,'8A'!$G5:$G39),0)</f>
        <v>0</v>
      </c>
      <c r="F60" s="1494">
        <f>IFERROR(AVERAGEIF('8A'!$E5:$E39,F43,'8A'!$G5:$G39),0)</f>
        <v>0</v>
      </c>
      <c r="G60" s="1494">
        <f>IFERROR(AVERAGEIF('8A'!$E5:$E39,G43,'8A'!$G5:$G39),0)</f>
        <v>0</v>
      </c>
      <c r="H60" s="1494">
        <f>IFERROR(AVERAGEIF('8A'!$E5:$E39,H43,'8A'!$G5:$G39),0)</f>
        <v>0</v>
      </c>
      <c r="I60" s="1494">
        <f>IFERROR(AVERAGEIF('8A'!$E5:$E39,I43,'8A'!$G5:$G39),0)</f>
        <v>0</v>
      </c>
      <c r="J60" s="1494">
        <f>IFERROR(AVERAGEIF('8A'!$E5:$E39,J43,'8A'!$G5:$G39),0)</f>
        <v>0</v>
      </c>
      <c r="K60" s="1495">
        <f>IFERROR(AVERAGEIF('8A'!$E5:$E39,K43,'8A'!$G5:$G39),0)</f>
        <v>0</v>
      </c>
      <c r="L60" s="1496"/>
      <c r="M60" s="657"/>
      <c r="N60" s="657"/>
      <c r="O60" s="657"/>
      <c r="P60" s="657"/>
      <c r="Q60" s="657"/>
      <c r="R60" s="657"/>
      <c r="S60" s="1445"/>
    </row>
    <row r="61" spans="2:19" ht="7.5" customHeight="1" thickBot="1" x14ac:dyDescent="0.3">
      <c r="B61" s="599"/>
      <c r="C61" s="649"/>
      <c r="D61" s="649"/>
      <c r="E61" s="649"/>
      <c r="F61" s="649"/>
      <c r="G61" s="649"/>
      <c r="H61" s="649"/>
      <c r="I61" s="649"/>
      <c r="J61" s="649"/>
      <c r="K61" s="649"/>
      <c r="L61" s="649"/>
      <c r="M61" s="649"/>
      <c r="N61" s="649"/>
      <c r="O61" s="649"/>
      <c r="P61" s="649"/>
      <c r="Q61" s="649"/>
      <c r="R61" s="601"/>
      <c r="S61" s="1445"/>
    </row>
    <row r="62" spans="2:19" x14ac:dyDescent="0.25">
      <c r="B62" s="250"/>
      <c r="C62" s="250"/>
      <c r="D62" s="250"/>
      <c r="E62" s="250"/>
      <c r="F62" s="250"/>
      <c r="G62" s="250"/>
      <c r="H62" s="250"/>
      <c r="I62" s="250"/>
      <c r="J62" s="250"/>
      <c r="K62" s="250"/>
      <c r="L62" s="250"/>
      <c r="M62" s="250"/>
      <c r="N62" s="250"/>
      <c r="O62" s="250"/>
      <c r="P62" s="250"/>
      <c r="Q62" s="250"/>
      <c r="R62" s="250"/>
      <c r="S62" s="250"/>
    </row>
    <row r="65" spans="4:8" ht="15.75" hidden="1" thickBot="1" x14ac:dyDescent="0.3">
      <c r="D65" s="740"/>
      <c r="E65" s="731" t="s">
        <v>772</v>
      </c>
      <c r="F65"/>
      <c r="G65"/>
      <c r="H65"/>
    </row>
    <row r="66" spans="4:8" ht="15" hidden="1" customHeight="1" thickBot="1" x14ac:dyDescent="0.3">
      <c r="D66" s="740"/>
      <c r="E66" s="2266" t="s">
        <v>29</v>
      </c>
      <c r="F66" s="2267"/>
      <c r="G66" s="1397">
        <f>'1'!F51</f>
        <v>0</v>
      </c>
      <c r="H66"/>
    </row>
    <row r="67" spans="4:8" hidden="1" x14ac:dyDescent="0.25">
      <c r="D67" s="740"/>
      <c r="E67"/>
      <c r="F67"/>
      <c r="G67"/>
      <c r="H67"/>
    </row>
    <row r="68" spans="4:8" ht="15.75" hidden="1" thickBot="1" x14ac:dyDescent="0.3">
      <c r="D68" s="740"/>
      <c r="E68" s="731" t="s">
        <v>768</v>
      </c>
      <c r="F68"/>
      <c r="G68"/>
      <c r="H68"/>
    </row>
    <row r="69" spans="4:8" hidden="1" x14ac:dyDescent="0.25">
      <c r="D69" s="740"/>
      <c r="E69" s="2268" t="s">
        <v>769</v>
      </c>
      <c r="F69" s="2269"/>
      <c r="G69" s="1398">
        <f>'2A'!M44</f>
        <v>0</v>
      </c>
      <c r="H69"/>
    </row>
    <row r="70" spans="4:8" hidden="1" x14ac:dyDescent="0.25">
      <c r="D70" s="740"/>
      <c r="E70" s="2270" t="s">
        <v>785</v>
      </c>
      <c r="F70" s="2271"/>
      <c r="G70" s="1399">
        <f>'2A'!N44</f>
        <v>0</v>
      </c>
      <c r="H70"/>
    </row>
    <row r="71" spans="4:8" ht="15.75" hidden="1" thickBot="1" x14ac:dyDescent="0.3">
      <c r="D71" s="740"/>
      <c r="E71" s="2272" t="s">
        <v>784</v>
      </c>
      <c r="F71" s="2273"/>
      <c r="G71" s="1400">
        <f>'2A'!O44</f>
        <v>0</v>
      </c>
      <c r="H71"/>
    </row>
    <row r="72" spans="4:8" hidden="1" x14ac:dyDescent="0.25">
      <c r="D72" s="740"/>
      <c r="E72"/>
      <c r="F72"/>
      <c r="G72"/>
      <c r="H72"/>
    </row>
    <row r="73" spans="4:8" ht="15.75" hidden="1" thickBot="1" x14ac:dyDescent="0.3">
      <c r="D73" s="740"/>
      <c r="E73" s="731" t="s">
        <v>786</v>
      </c>
      <c r="F73"/>
      <c r="G73"/>
      <c r="H73" s="809" t="s">
        <v>777</v>
      </c>
    </row>
    <row r="74" spans="4:8" ht="15.75" hidden="1" thickBot="1" x14ac:dyDescent="0.3">
      <c r="D74" s="740"/>
      <c r="E74" s="2266" t="s">
        <v>787</v>
      </c>
      <c r="F74" s="2267"/>
      <c r="G74" s="452">
        <f>'8B'!F13</f>
        <v>0</v>
      </c>
      <c r="H74" s="453">
        <f>ABS(G74-Q39)</f>
        <v>0</v>
      </c>
    </row>
    <row r="75" spans="4:8" hidden="1" x14ac:dyDescent="0.25">
      <c r="D75" s="740"/>
      <c r="E75"/>
      <c r="F75"/>
      <c r="G75"/>
      <c r="H75"/>
    </row>
  </sheetData>
  <sheetProtection algorithmName="SHA-512" hashValue="hexenWEXabIaJcmnO3bSrjCIShrLifjL9qsHPBtSLMRMSeMghDn9bqpibOi8Q0c3eIO2u6gUYOGkcU2X+Npfsg==" saltValue="NpWsgtz8R+NtWWwUZ20zjA==" spinCount="100000" sheet="1" formatCells="0" formatColumns="0" formatRows="0" insertRows="0"/>
  <mergeCells count="28">
    <mergeCell ref="E74:F74"/>
    <mergeCell ref="L5:L9"/>
    <mergeCell ref="M5:M9"/>
    <mergeCell ref="E69:F69"/>
    <mergeCell ref="E70:F70"/>
    <mergeCell ref="E71:F71"/>
    <mergeCell ref="E66:F66"/>
    <mergeCell ref="N5:N9"/>
    <mergeCell ref="O5:O9"/>
    <mergeCell ref="V18:Z18"/>
    <mergeCell ref="C3:R3"/>
    <mergeCell ref="C31:R31"/>
    <mergeCell ref="C5:C9"/>
    <mergeCell ref="D5:D9"/>
    <mergeCell ref="E5:E9"/>
    <mergeCell ref="F5:F9"/>
    <mergeCell ref="G5:G9"/>
    <mergeCell ref="H5:H9"/>
    <mergeCell ref="I5:I9"/>
    <mergeCell ref="Q5:Q9"/>
    <mergeCell ref="R5:R9"/>
    <mergeCell ref="J5:J9"/>
    <mergeCell ref="K5:K9"/>
    <mergeCell ref="V15:Z16"/>
    <mergeCell ref="V5:Z6"/>
    <mergeCell ref="P5:P9"/>
    <mergeCell ref="V8:Z9"/>
    <mergeCell ref="V11:Z13"/>
  </mergeCells>
  <conditionalFormatting sqref="E10:E29">
    <cfRule type="expression" dxfId="34" priority="5">
      <formula>(AND($D10&lt;&gt;0,$E10=""))</formula>
    </cfRule>
  </conditionalFormatting>
  <conditionalFormatting sqref="E32:E37">
    <cfRule type="expression" dxfId="33" priority="7">
      <formula>(AND($D32&lt;&gt;0,$E32=""))</formula>
    </cfRule>
  </conditionalFormatting>
  <conditionalFormatting sqref="G10:G29">
    <cfRule type="expression" dxfId="32" priority="4">
      <formula>(AND($D10&lt;&gt;0,$G10=""))</formula>
    </cfRule>
  </conditionalFormatting>
  <conditionalFormatting sqref="G32:G37">
    <cfRule type="expression" dxfId="31" priority="6">
      <formula>(AND($D32&lt;&gt;0,$G32=""))</formula>
    </cfRule>
  </conditionalFormatting>
  <conditionalFormatting sqref="G40:L40">
    <cfRule type="expression" dxfId="30" priority="27">
      <formula>$G$40="CAUTION - LIH Square footage does not match Form 2B"</formula>
    </cfRule>
  </conditionalFormatting>
  <conditionalFormatting sqref="O10:O29">
    <cfRule type="cellIs" dxfId="29" priority="1" operator="lessThan">
      <formula>-0.1</formula>
    </cfRule>
    <cfRule type="expression" dxfId="28" priority="2">
      <formula>((L10-N10)/N10)&gt;0</formula>
    </cfRule>
    <cfRule type="cellIs" dxfId="27" priority="3" operator="equal">
      <formula>0</formula>
    </cfRule>
  </conditionalFormatting>
  <conditionalFormatting sqref="V5 V8">
    <cfRule type="containsText" dxfId="26" priority="22" operator="containsText" text="Warning">
      <formula>NOT(ISERROR(SEARCH("Warning",V5)))</formula>
    </cfRule>
  </conditionalFormatting>
  <conditionalFormatting sqref="V11">
    <cfRule type="containsText" dxfId="25" priority="13" operator="containsText" text="Warning">
      <formula>NOT(ISERROR(SEARCH("Warning",V11)))</formula>
    </cfRule>
  </conditionalFormatting>
  <conditionalFormatting sqref="V15">
    <cfRule type="containsText" dxfId="24" priority="20" operator="containsText" text="Warning">
      <formula>NOT(ISERROR(SEARCH("Warning",V15)))</formula>
    </cfRule>
  </conditionalFormatting>
  <conditionalFormatting sqref="V18">
    <cfRule type="containsText" dxfId="23" priority="14" operator="containsText" text="Warning">
      <formula>NOT(ISERROR(SEARCH("Warning",V18)))</formula>
    </cfRule>
  </conditionalFormatting>
  <dataValidations count="3">
    <dataValidation type="list" allowBlank="1" showInputMessage="1" showErrorMessage="1" sqref="C32:C37" xr:uid="{00000000-0002-0000-1B00-000000000000}">
      <formula1>Non_LIH_Units</formula1>
    </dataValidation>
    <dataValidation type="list" allowBlank="1" showInputMessage="1" showErrorMessage="1" sqref="E32:E37 E10:E29" xr:uid="{00000000-0002-0000-1B00-000001000000}">
      <formula1>Units_and_Beds</formula1>
    </dataValidation>
    <dataValidation type="list" allowBlank="1" showInputMessage="1" showErrorMessage="1" sqref="C10:C29" xr:uid="{00000000-0002-0000-1B00-000002000000}">
      <formula1>AMIs</formula1>
    </dataValidation>
  </dataValidations>
  <pageMargins left="0.25" right="0.25" top="0.75" bottom="0.75" header="0.3" footer="0.3"/>
  <pageSetup scale="85" fitToHeight="2" orientation="landscape" r:id="rId1"/>
  <headerFooter>
    <oddFooter>&amp;LForm 8A
Proposed Rents and AMIs Served&amp;CCFA Forms</oddFooter>
  </headerFooter>
  <rowBreaks count="1" manualBreakCount="1">
    <brk id="40" min="1" max="15" man="1"/>
  </rowBreaks>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B1:AH47"/>
  <sheetViews>
    <sheetView showGridLines="0" zoomScaleNormal="100" workbookViewId="0">
      <selection activeCell="E62" sqref="E61:E62"/>
    </sheetView>
  </sheetViews>
  <sheetFormatPr defaultColWidth="9.140625" defaultRowHeight="15" x14ac:dyDescent="0.25"/>
  <cols>
    <col min="1" max="2" width="1.7109375" style="13" customWidth="1"/>
    <col min="3" max="3" width="29" style="13" bestFit="1" customWidth="1"/>
    <col min="4" max="4" width="12.85546875" style="13" customWidth="1"/>
    <col min="5" max="5" width="16.5703125" style="13" bestFit="1" customWidth="1"/>
    <col min="6" max="6" width="12.85546875" style="13" customWidth="1"/>
    <col min="7" max="7" width="13.5703125" style="13" customWidth="1"/>
    <col min="8" max="8" width="13.7109375" style="13" customWidth="1"/>
    <col min="9" max="9" width="12" style="13" bestFit="1" customWidth="1"/>
    <col min="10" max="24" width="7" style="13" customWidth="1"/>
    <col min="25" max="25" width="1.42578125" style="13" customWidth="1"/>
    <col min="26" max="26" width="10" style="13" customWidth="1"/>
    <col min="27" max="28" width="1.5703125" style="13" bestFit="1" customWidth="1"/>
    <col min="29" max="29" width="1.5703125" style="13" customWidth="1"/>
    <col min="30" max="32" width="9.140625" style="13"/>
    <col min="33" max="34" width="1.7109375" style="13" customWidth="1"/>
    <col min="35" max="16384" width="9.140625" style="13"/>
  </cols>
  <sheetData>
    <row r="1" spans="2:34" ht="9" customHeight="1" thickBot="1" x14ac:dyDescent="0.3"/>
    <row r="2" spans="2:34" ht="9" customHeight="1" thickBot="1" x14ac:dyDescent="0.35">
      <c r="B2" s="1506"/>
      <c r="C2" s="641"/>
      <c r="D2" s="641"/>
      <c r="E2" s="641"/>
      <c r="F2" s="641"/>
      <c r="G2" s="641"/>
      <c r="H2" s="641"/>
      <c r="I2" s="641"/>
      <c r="J2" s="641"/>
      <c r="K2" s="641"/>
      <c r="L2" s="641"/>
      <c r="M2" s="641"/>
      <c r="N2" s="641"/>
      <c r="O2" s="641"/>
      <c r="P2" s="641"/>
      <c r="Q2" s="641"/>
      <c r="R2" s="641"/>
      <c r="S2" s="641"/>
      <c r="T2" s="641"/>
      <c r="U2" s="641"/>
      <c r="V2" s="641"/>
      <c r="W2" s="641"/>
      <c r="X2" s="641"/>
      <c r="Y2" s="641"/>
      <c r="Z2" s="641"/>
      <c r="AA2" s="1507"/>
    </row>
    <row r="3" spans="2:34" ht="18.75" x14ac:dyDescent="0.3">
      <c r="B3" s="1508"/>
      <c r="C3" s="1975" t="s">
        <v>966</v>
      </c>
      <c r="D3" s="1975"/>
      <c r="E3" s="1975"/>
      <c r="F3" s="1975"/>
      <c r="G3" s="1975"/>
      <c r="H3" s="1975"/>
      <c r="I3" s="1975"/>
      <c r="J3" s="1975"/>
      <c r="K3" s="1975"/>
      <c r="L3" s="1975"/>
      <c r="M3" s="1975"/>
      <c r="N3" s="1975"/>
      <c r="O3" s="1975"/>
      <c r="P3" s="1975"/>
      <c r="Q3" s="1975"/>
      <c r="R3" s="1975"/>
      <c r="S3" s="1975"/>
      <c r="T3" s="1975"/>
      <c r="U3" s="1975"/>
      <c r="V3" s="1975"/>
      <c r="W3" s="1975"/>
      <c r="X3" s="1975"/>
      <c r="Y3" s="625"/>
      <c r="Z3" s="625"/>
      <c r="AA3" s="1230"/>
      <c r="AC3" s="1497"/>
      <c r="AD3" s="1498" t="s">
        <v>930</v>
      </c>
      <c r="AE3" s="1499"/>
      <c r="AF3" s="1499"/>
      <c r="AG3" s="1500"/>
    </row>
    <row r="4" spans="2:34" ht="7.5" customHeight="1" x14ac:dyDescent="0.25">
      <c r="B4" s="1509"/>
      <c r="C4" s="671"/>
      <c r="D4" s="649"/>
      <c r="E4" s="649"/>
      <c r="F4" s="649"/>
      <c r="G4" s="649"/>
      <c r="H4" s="649"/>
      <c r="I4" s="649"/>
      <c r="J4" s="649"/>
      <c r="K4" s="649"/>
      <c r="L4" s="649"/>
      <c r="M4" s="649"/>
      <c r="N4" s="649"/>
      <c r="O4" s="649"/>
      <c r="P4" s="649"/>
      <c r="Q4" s="649"/>
      <c r="R4" s="649"/>
      <c r="S4" s="649"/>
      <c r="T4" s="649"/>
      <c r="U4" s="649"/>
      <c r="V4" s="649"/>
      <c r="W4" s="649"/>
      <c r="X4" s="649"/>
      <c r="Y4" s="649"/>
      <c r="Z4" s="649"/>
      <c r="AA4" s="1230"/>
      <c r="AC4" s="1391"/>
      <c r="AD4" s="1392"/>
      <c r="AE4" s="1392"/>
      <c r="AF4" s="1392"/>
      <c r="AG4" s="1393"/>
    </row>
    <row r="5" spans="2:34" x14ac:dyDescent="0.25">
      <c r="B5" s="1509"/>
      <c r="C5" s="2283" t="s">
        <v>643</v>
      </c>
      <c r="D5" s="2283"/>
      <c r="E5" s="2283"/>
      <c r="F5" s="2283"/>
      <c r="G5" s="2283"/>
      <c r="H5" s="2283"/>
      <c r="I5" s="2283"/>
      <c r="J5" s="2283"/>
      <c r="K5" s="2283"/>
      <c r="L5" s="2283"/>
      <c r="M5" s="2283"/>
      <c r="N5" s="2283"/>
      <c r="O5" s="2283"/>
      <c r="P5" s="2283"/>
      <c r="Q5" s="2283"/>
      <c r="R5" s="2283"/>
      <c r="S5" s="2283"/>
      <c r="T5" s="2283"/>
      <c r="U5" s="2283"/>
      <c r="V5" s="2283"/>
      <c r="W5" s="2283"/>
      <c r="X5" s="2283"/>
      <c r="Y5" s="1510"/>
      <c r="Z5" s="1510"/>
      <c r="AA5" s="1230"/>
      <c r="AC5" s="1391"/>
      <c r="AD5" s="2290" t="str">
        <f>IF(AND(F13&lt;&gt;0,F47&lt;&gt;0,G47&gt;=10),Messages!B85,"")</f>
        <v/>
      </c>
      <c r="AE5" s="2290"/>
      <c r="AF5" s="2290"/>
      <c r="AG5" s="1393"/>
    </row>
    <row r="6" spans="2:34" ht="15.75" thickBot="1" x14ac:dyDescent="0.3">
      <c r="B6" s="1509"/>
      <c r="C6" s="1329" t="s">
        <v>644</v>
      </c>
      <c r="D6" s="649"/>
      <c r="E6" s="649"/>
      <c r="F6" s="649"/>
      <c r="G6" s="649"/>
      <c r="H6" s="649"/>
      <c r="I6" s="649"/>
      <c r="J6" s="649"/>
      <c r="K6" s="649"/>
      <c r="L6" s="649"/>
      <c r="M6" s="649"/>
      <c r="N6" s="649"/>
      <c r="O6" s="649"/>
      <c r="P6" s="649"/>
      <c r="Q6" s="649"/>
      <c r="R6" s="649"/>
      <c r="S6" s="649"/>
      <c r="T6" s="649"/>
      <c r="U6" s="649"/>
      <c r="V6" s="649"/>
      <c r="W6" s="649"/>
      <c r="X6" s="649"/>
      <c r="Y6" s="649"/>
      <c r="Z6" s="649"/>
      <c r="AA6" s="1230"/>
      <c r="AC6" s="1391"/>
      <c r="AD6" s="2290"/>
      <c r="AE6" s="2290"/>
      <c r="AF6" s="2290"/>
      <c r="AG6" s="1393"/>
    </row>
    <row r="7" spans="2:34" ht="15" customHeight="1" x14ac:dyDescent="0.25">
      <c r="B7" s="1509"/>
      <c r="C7" s="2274" t="s">
        <v>270</v>
      </c>
      <c r="D7" s="2276" t="s">
        <v>295</v>
      </c>
      <c r="E7" s="2276" t="s">
        <v>296</v>
      </c>
      <c r="F7" s="2276" t="s">
        <v>297</v>
      </c>
      <c r="G7" s="2276" t="s">
        <v>279</v>
      </c>
      <c r="H7" s="2276" t="s">
        <v>280</v>
      </c>
      <c r="I7" s="2278" t="s">
        <v>843</v>
      </c>
      <c r="J7" s="2280" t="s">
        <v>844</v>
      </c>
      <c r="K7" s="2281"/>
      <c r="L7" s="2281"/>
      <c r="M7" s="2281"/>
      <c r="N7" s="2281"/>
      <c r="O7" s="2281"/>
      <c r="P7" s="2281"/>
      <c r="Q7" s="2281"/>
      <c r="R7" s="2281"/>
      <c r="S7" s="2281"/>
      <c r="T7" s="2281"/>
      <c r="U7" s="2281"/>
      <c r="V7" s="2281"/>
      <c r="W7" s="2281"/>
      <c r="X7" s="2282"/>
      <c r="Y7" s="1511"/>
      <c r="Z7" s="2291" t="s">
        <v>444</v>
      </c>
      <c r="AA7" s="1230"/>
      <c r="AC7" s="1391"/>
      <c r="AD7" s="2290"/>
      <c r="AE7" s="2290"/>
      <c r="AF7" s="2290"/>
      <c r="AG7" s="1393"/>
    </row>
    <row r="8" spans="2:34" ht="15.75" customHeight="1" thickBot="1" x14ac:dyDescent="0.3">
      <c r="B8" s="1509"/>
      <c r="C8" s="2275"/>
      <c r="D8" s="2277"/>
      <c r="E8" s="2277"/>
      <c r="F8" s="2277"/>
      <c r="G8" s="2277"/>
      <c r="H8" s="2277"/>
      <c r="I8" s="2279"/>
      <c r="J8" s="1512">
        <v>1</v>
      </c>
      <c r="K8" s="1512">
        <v>2</v>
      </c>
      <c r="L8" s="1512">
        <v>3</v>
      </c>
      <c r="M8" s="1512">
        <v>4</v>
      </c>
      <c r="N8" s="1512">
        <v>5</v>
      </c>
      <c r="O8" s="1512">
        <v>6</v>
      </c>
      <c r="P8" s="1512">
        <v>7</v>
      </c>
      <c r="Q8" s="1512">
        <v>8</v>
      </c>
      <c r="R8" s="1512">
        <v>9</v>
      </c>
      <c r="S8" s="1512">
        <v>10</v>
      </c>
      <c r="T8" s="1512">
        <v>11</v>
      </c>
      <c r="U8" s="1512">
        <v>12</v>
      </c>
      <c r="V8" s="1512">
        <v>13</v>
      </c>
      <c r="W8" s="1512">
        <v>14</v>
      </c>
      <c r="X8" s="1513">
        <v>15</v>
      </c>
      <c r="Y8" s="1514"/>
      <c r="Z8" s="2292"/>
      <c r="AA8" s="1230"/>
      <c r="AC8" s="1391"/>
      <c r="AD8" s="2290"/>
      <c r="AE8" s="2290"/>
      <c r="AF8" s="2290"/>
      <c r="AG8" s="1501"/>
    </row>
    <row r="9" spans="2:34" ht="15" customHeight="1" thickBot="1" x14ac:dyDescent="0.3">
      <c r="B9" s="1509"/>
      <c r="C9" s="245"/>
      <c r="D9" s="210">
        <v>0</v>
      </c>
      <c r="E9" s="210">
        <v>0</v>
      </c>
      <c r="F9" s="1515">
        <f>SUM(D9:E9)</f>
        <v>0</v>
      </c>
      <c r="G9" s="210"/>
      <c r="H9" s="210"/>
      <c r="I9" s="210"/>
      <c r="J9" s="210"/>
      <c r="K9" s="210"/>
      <c r="L9" s="210"/>
      <c r="M9" s="210"/>
      <c r="N9" s="210"/>
      <c r="O9" s="210"/>
      <c r="P9" s="210"/>
      <c r="Q9" s="210"/>
      <c r="R9" s="210"/>
      <c r="S9" s="210"/>
      <c r="T9" s="210"/>
      <c r="U9" s="210"/>
      <c r="V9" s="210"/>
      <c r="W9" s="210"/>
      <c r="X9" s="493"/>
      <c r="Y9" s="946"/>
      <c r="Z9" s="532"/>
      <c r="AA9" s="1230"/>
      <c r="AC9" s="1394"/>
      <c r="AD9" s="1502"/>
      <c r="AE9" s="1502"/>
      <c r="AF9" s="1502"/>
      <c r="AG9" s="1503"/>
    </row>
    <row r="10" spans="2:34" x14ac:dyDescent="0.25">
      <c r="B10" s="1509"/>
      <c r="C10" s="187"/>
      <c r="D10" s="209">
        <v>0</v>
      </c>
      <c r="E10" s="209">
        <v>0</v>
      </c>
      <c r="F10" s="1516">
        <f>SUM(D10:E10)</f>
        <v>0</v>
      </c>
      <c r="G10" s="209"/>
      <c r="H10" s="209"/>
      <c r="I10" s="209"/>
      <c r="J10" s="209"/>
      <c r="K10" s="209"/>
      <c r="L10" s="209"/>
      <c r="M10" s="209"/>
      <c r="N10" s="209"/>
      <c r="O10" s="209"/>
      <c r="P10" s="209"/>
      <c r="Q10" s="209"/>
      <c r="R10" s="209"/>
      <c r="S10" s="209"/>
      <c r="T10" s="209"/>
      <c r="U10" s="209"/>
      <c r="V10" s="209"/>
      <c r="W10" s="209"/>
      <c r="X10" s="494"/>
      <c r="Y10" s="946"/>
      <c r="Z10" s="533"/>
      <c r="AA10" s="1230"/>
    </row>
    <row r="11" spans="2:34" ht="15" customHeight="1" x14ac:dyDescent="0.25">
      <c r="B11" s="1509"/>
      <c r="C11" s="187"/>
      <c r="D11" s="209">
        <v>0</v>
      </c>
      <c r="E11" s="209">
        <v>0</v>
      </c>
      <c r="F11" s="1516">
        <f>SUM(D11:E11)</f>
        <v>0</v>
      </c>
      <c r="G11" s="209"/>
      <c r="H11" s="209"/>
      <c r="I11" s="209"/>
      <c r="J11" s="209"/>
      <c r="K11" s="209"/>
      <c r="L11" s="209"/>
      <c r="M11" s="209"/>
      <c r="N11" s="209"/>
      <c r="O11" s="209"/>
      <c r="P11" s="209"/>
      <c r="Q11" s="209"/>
      <c r="R11" s="209"/>
      <c r="S11" s="209"/>
      <c r="T11" s="209"/>
      <c r="U11" s="209"/>
      <c r="V11" s="209"/>
      <c r="W11" s="209"/>
      <c r="X11" s="494"/>
      <c r="Y11" s="946"/>
      <c r="Z11" s="533"/>
      <c r="AA11" s="1230"/>
      <c r="AH11" s="232"/>
    </row>
    <row r="12" spans="2:34" ht="15.75" thickBot="1" x14ac:dyDescent="0.3">
      <c r="B12" s="1509"/>
      <c r="C12" s="555"/>
      <c r="D12" s="556">
        <v>0</v>
      </c>
      <c r="E12" s="225">
        <v>0</v>
      </c>
      <c r="F12" s="1516">
        <f>SUM(D12:E12)</f>
        <v>0</v>
      </c>
      <c r="G12" s="556"/>
      <c r="H12" s="225"/>
      <c r="I12" s="209"/>
      <c r="J12" s="211"/>
      <c r="K12" s="211"/>
      <c r="L12" s="211"/>
      <c r="M12" s="211"/>
      <c r="N12" s="211"/>
      <c r="O12" s="211"/>
      <c r="P12" s="211"/>
      <c r="Q12" s="211"/>
      <c r="R12" s="211"/>
      <c r="S12" s="211"/>
      <c r="T12" s="211"/>
      <c r="U12" s="211"/>
      <c r="V12" s="211"/>
      <c r="W12" s="211"/>
      <c r="X12" s="495"/>
      <c r="Y12" s="946"/>
      <c r="Z12" s="534"/>
      <c r="AA12" s="1230"/>
    </row>
    <row r="13" spans="2:34" ht="16.5" thickTop="1" thickBot="1" x14ac:dyDescent="0.3">
      <c r="B13" s="1509"/>
      <c r="C13" s="1517" t="s">
        <v>608</v>
      </c>
      <c r="D13" s="1518">
        <f>SUM(D9:D12)</f>
        <v>0</v>
      </c>
      <c r="E13" s="1518">
        <f>SUM(E9:E12)</f>
        <v>0</v>
      </c>
      <c r="F13" s="1519">
        <f>SUM(D13:E13)</f>
        <v>0</v>
      </c>
      <c r="G13" s="1520"/>
      <c r="H13" s="1521"/>
      <c r="I13" s="1522"/>
      <c r="J13" s="1523">
        <f>SUM(J9:J12)</f>
        <v>0</v>
      </c>
      <c r="K13" s="1523">
        <f t="shared" ref="K13:Q13" si="0">SUM(K9:K12)</f>
        <v>0</v>
      </c>
      <c r="L13" s="1523">
        <f t="shared" si="0"/>
        <v>0</v>
      </c>
      <c r="M13" s="1523">
        <f t="shared" si="0"/>
        <v>0</v>
      </c>
      <c r="N13" s="1523">
        <f t="shared" si="0"/>
        <v>0</v>
      </c>
      <c r="O13" s="1523">
        <f t="shared" si="0"/>
        <v>0</v>
      </c>
      <c r="P13" s="1523">
        <f t="shared" si="0"/>
        <v>0</v>
      </c>
      <c r="Q13" s="1523">
        <f t="shared" si="0"/>
        <v>0</v>
      </c>
      <c r="R13" s="1523">
        <f t="shared" ref="R13" si="1">SUM(R9:R12)</f>
        <v>0</v>
      </c>
      <c r="S13" s="1523">
        <f t="shared" ref="S13" si="2">SUM(S9:S12)</f>
        <v>0</v>
      </c>
      <c r="T13" s="1523">
        <f t="shared" ref="T13" si="3">SUM(T9:T12)</f>
        <v>0</v>
      </c>
      <c r="U13" s="1523">
        <f t="shared" ref="U13" si="4">SUM(U9:U12)</f>
        <v>0</v>
      </c>
      <c r="V13" s="1523">
        <f t="shared" ref="V13" si="5">SUM(V9:V12)</f>
        <v>0</v>
      </c>
      <c r="W13" s="1523">
        <f t="shared" ref="W13" si="6">SUM(W9:W12)</f>
        <v>0</v>
      </c>
      <c r="X13" s="1524">
        <f>SUM(X9:X12)</f>
        <v>0</v>
      </c>
      <c r="Y13" s="946"/>
      <c r="Z13" s="946"/>
      <c r="AA13" s="1230"/>
      <c r="AH13" s="232"/>
    </row>
    <row r="14" spans="2:34" x14ac:dyDescent="0.25">
      <c r="B14" s="1509"/>
      <c r="C14" s="671"/>
      <c r="D14" s="649"/>
      <c r="E14" s="649"/>
      <c r="F14" s="649"/>
      <c r="G14" s="649"/>
      <c r="H14" s="649"/>
      <c r="I14" s="649"/>
      <c r="J14" s="649"/>
      <c r="K14" s="649"/>
      <c r="L14" s="649"/>
      <c r="M14" s="649"/>
      <c r="N14" s="649"/>
      <c r="O14" s="649"/>
      <c r="P14" s="649"/>
      <c r="Q14" s="649"/>
      <c r="R14" s="649"/>
      <c r="S14" s="649"/>
      <c r="T14" s="649"/>
      <c r="U14" s="649"/>
      <c r="V14" s="649"/>
      <c r="W14" s="649"/>
      <c r="X14" s="649"/>
      <c r="Y14" s="649"/>
      <c r="Z14" s="649"/>
      <c r="AA14" s="1230"/>
    </row>
    <row r="15" spans="2:34" ht="15.75" thickBot="1" x14ac:dyDescent="0.3">
      <c r="B15" s="1509"/>
      <c r="C15" s="1329" t="s">
        <v>645</v>
      </c>
      <c r="D15" s="649"/>
      <c r="E15" s="649"/>
      <c r="F15" s="649"/>
      <c r="G15" s="649"/>
      <c r="H15" s="649"/>
      <c r="I15" s="649"/>
      <c r="J15" s="649"/>
      <c r="K15" s="649"/>
      <c r="L15" s="649"/>
      <c r="M15" s="649"/>
      <c r="N15" s="649"/>
      <c r="O15" s="649"/>
      <c r="P15" s="649"/>
      <c r="Q15" s="649"/>
      <c r="R15" s="649"/>
      <c r="S15" s="649"/>
      <c r="T15" s="649"/>
      <c r="U15" s="649"/>
      <c r="V15" s="649"/>
      <c r="W15" s="649"/>
      <c r="X15" s="649"/>
      <c r="Y15" s="649"/>
      <c r="Z15" s="649"/>
      <c r="AA15" s="1230"/>
    </row>
    <row r="16" spans="2:34" ht="15" customHeight="1" x14ac:dyDescent="0.25">
      <c r="B16" s="1509"/>
      <c r="C16" s="2274" t="s">
        <v>270</v>
      </c>
      <c r="D16" s="2286" t="s">
        <v>295</v>
      </c>
      <c r="E16" s="2286" t="s">
        <v>296</v>
      </c>
      <c r="F16" s="2286" t="s">
        <v>297</v>
      </c>
      <c r="G16" s="2276" t="s">
        <v>279</v>
      </c>
      <c r="H16" s="2276" t="s">
        <v>280</v>
      </c>
      <c r="I16" s="2278" t="s">
        <v>843</v>
      </c>
      <c r="J16" s="2280" t="s">
        <v>844</v>
      </c>
      <c r="K16" s="2281"/>
      <c r="L16" s="2281"/>
      <c r="M16" s="2281"/>
      <c r="N16" s="2281"/>
      <c r="O16" s="2281"/>
      <c r="P16" s="2281"/>
      <c r="Q16" s="2281"/>
      <c r="R16" s="2281"/>
      <c r="S16" s="2281"/>
      <c r="T16" s="2281"/>
      <c r="U16" s="2281"/>
      <c r="V16" s="2281"/>
      <c r="W16" s="2281"/>
      <c r="X16" s="2282"/>
      <c r="Y16" s="1511"/>
      <c r="Z16" s="2291" t="s">
        <v>444</v>
      </c>
      <c r="AA16" s="1230"/>
    </row>
    <row r="17" spans="2:27" ht="15.75" thickBot="1" x14ac:dyDescent="0.3">
      <c r="B17" s="1509"/>
      <c r="C17" s="2275"/>
      <c r="D17" s="2287"/>
      <c r="E17" s="2287"/>
      <c r="F17" s="2287"/>
      <c r="G17" s="2277"/>
      <c r="H17" s="2277"/>
      <c r="I17" s="2279"/>
      <c r="J17" s="1512">
        <v>1</v>
      </c>
      <c r="K17" s="1512">
        <v>2</v>
      </c>
      <c r="L17" s="1512">
        <v>3</v>
      </c>
      <c r="M17" s="1512">
        <v>4</v>
      </c>
      <c r="N17" s="1512">
        <v>5</v>
      </c>
      <c r="O17" s="1512">
        <v>6</v>
      </c>
      <c r="P17" s="1512">
        <v>7</v>
      </c>
      <c r="Q17" s="1512">
        <v>8</v>
      </c>
      <c r="R17" s="1512">
        <v>9</v>
      </c>
      <c r="S17" s="1512">
        <v>10</v>
      </c>
      <c r="T17" s="1512">
        <v>11</v>
      </c>
      <c r="U17" s="1512">
        <v>12</v>
      </c>
      <c r="V17" s="1512">
        <v>13</v>
      </c>
      <c r="W17" s="1512">
        <v>14</v>
      </c>
      <c r="X17" s="1513">
        <v>15</v>
      </c>
      <c r="Y17" s="1514"/>
      <c r="Z17" s="2292"/>
      <c r="AA17" s="1230"/>
    </row>
    <row r="18" spans="2:27" x14ac:dyDescent="0.25">
      <c r="B18" s="1509"/>
      <c r="C18" s="201"/>
      <c r="D18" s="208">
        <v>0</v>
      </c>
      <c r="E18" s="208">
        <v>0</v>
      </c>
      <c r="F18" s="1525">
        <f>SUM(D18:E18)</f>
        <v>0</v>
      </c>
      <c r="G18" s="210"/>
      <c r="H18" s="210"/>
      <c r="I18" s="210"/>
      <c r="J18" s="210"/>
      <c r="K18" s="210"/>
      <c r="L18" s="210"/>
      <c r="M18" s="210"/>
      <c r="N18" s="210"/>
      <c r="O18" s="210"/>
      <c r="P18" s="210"/>
      <c r="Q18" s="210"/>
      <c r="R18" s="210"/>
      <c r="S18" s="210"/>
      <c r="T18" s="210"/>
      <c r="U18" s="210"/>
      <c r="V18" s="210"/>
      <c r="W18" s="210"/>
      <c r="X18" s="493"/>
      <c r="Y18" s="946"/>
      <c r="Z18" s="532"/>
      <c r="AA18" s="1230"/>
    </row>
    <row r="19" spans="2:27" x14ac:dyDescent="0.25">
      <c r="B19" s="1509"/>
      <c r="C19" s="187"/>
      <c r="D19" s="209">
        <v>0</v>
      </c>
      <c r="E19" s="209"/>
      <c r="F19" s="1516">
        <f>SUM(D19:E19)</f>
        <v>0</v>
      </c>
      <c r="G19" s="209"/>
      <c r="H19" s="209"/>
      <c r="I19" s="209"/>
      <c r="J19" s="209"/>
      <c r="K19" s="209"/>
      <c r="L19" s="209"/>
      <c r="M19" s="209"/>
      <c r="N19" s="209"/>
      <c r="O19" s="209"/>
      <c r="P19" s="209"/>
      <c r="Q19" s="209"/>
      <c r="R19" s="209"/>
      <c r="S19" s="209"/>
      <c r="T19" s="209"/>
      <c r="U19" s="209"/>
      <c r="V19" s="209"/>
      <c r="W19" s="209"/>
      <c r="X19" s="494"/>
      <c r="Y19" s="946"/>
      <c r="Z19" s="533"/>
      <c r="AA19" s="1230"/>
    </row>
    <row r="20" spans="2:27" x14ac:dyDescent="0.25">
      <c r="B20" s="1509"/>
      <c r="C20" s="187"/>
      <c r="D20" s="209">
        <v>0</v>
      </c>
      <c r="E20" s="209">
        <v>0</v>
      </c>
      <c r="F20" s="1516">
        <f>SUM(D20:E20)</f>
        <v>0</v>
      </c>
      <c r="G20" s="209"/>
      <c r="H20" s="209"/>
      <c r="I20" s="209"/>
      <c r="J20" s="209"/>
      <c r="K20" s="209"/>
      <c r="L20" s="209"/>
      <c r="M20" s="209"/>
      <c r="N20" s="209"/>
      <c r="O20" s="209"/>
      <c r="P20" s="209"/>
      <c r="Q20" s="209"/>
      <c r="R20" s="209"/>
      <c r="S20" s="209"/>
      <c r="T20" s="209"/>
      <c r="U20" s="209"/>
      <c r="V20" s="209"/>
      <c r="W20" s="209"/>
      <c r="X20" s="494"/>
      <c r="Y20" s="946"/>
      <c r="Z20" s="533"/>
      <c r="AA20" s="1230"/>
    </row>
    <row r="21" spans="2:27" ht="15.75" thickBot="1" x14ac:dyDescent="0.3">
      <c r="B21" s="1509"/>
      <c r="C21" s="187"/>
      <c r="D21" s="209">
        <v>0</v>
      </c>
      <c r="E21" s="209">
        <v>0</v>
      </c>
      <c r="F21" s="1516">
        <f>SUM(D21:E21)</f>
        <v>0</v>
      </c>
      <c r="G21" s="556"/>
      <c r="H21" s="225"/>
      <c r="I21" s="209"/>
      <c r="J21" s="209"/>
      <c r="K21" s="209"/>
      <c r="L21" s="209"/>
      <c r="M21" s="209"/>
      <c r="N21" s="209"/>
      <c r="O21" s="209"/>
      <c r="P21" s="209"/>
      <c r="Q21" s="209"/>
      <c r="R21" s="209"/>
      <c r="S21" s="209"/>
      <c r="T21" s="209"/>
      <c r="U21" s="209"/>
      <c r="V21" s="209"/>
      <c r="W21" s="209"/>
      <c r="X21" s="494"/>
      <c r="Y21" s="946"/>
      <c r="Z21" s="534"/>
      <c r="AA21" s="1230"/>
    </row>
    <row r="22" spans="2:27" ht="16.5" thickTop="1" thickBot="1" x14ac:dyDescent="0.3">
      <c r="B22" s="1509"/>
      <c r="C22" s="1526" t="s">
        <v>608</v>
      </c>
      <c r="D22" s="1527">
        <f>SUM(D18:D21)</f>
        <v>0</v>
      </c>
      <c r="E22" s="1527">
        <f>SUM(E18:E21)</f>
        <v>0</v>
      </c>
      <c r="F22" s="1519">
        <f>SUM(D22:E22)</f>
        <v>0</v>
      </c>
      <c r="G22" s="1520"/>
      <c r="H22" s="1521"/>
      <c r="I22" s="1522"/>
      <c r="J22" s="1523">
        <f>SUM(J18:J21)</f>
        <v>0</v>
      </c>
      <c r="K22" s="1523">
        <f t="shared" ref="K22" si="7">SUM(K18:K21)</f>
        <v>0</v>
      </c>
      <c r="L22" s="1523">
        <f t="shared" ref="L22" si="8">SUM(L18:L21)</f>
        <v>0</v>
      </c>
      <c r="M22" s="1523">
        <f t="shared" ref="M22" si="9">SUM(M18:M21)</f>
        <v>0</v>
      </c>
      <c r="N22" s="1523">
        <f t="shared" ref="N22" si="10">SUM(N18:N21)</f>
        <v>0</v>
      </c>
      <c r="O22" s="1523">
        <f t="shared" ref="O22" si="11">SUM(O18:O21)</f>
        <v>0</v>
      </c>
      <c r="P22" s="1523">
        <f t="shared" ref="P22" si="12">SUM(P18:P21)</f>
        <v>0</v>
      </c>
      <c r="Q22" s="1523">
        <f t="shared" ref="Q22" si="13">SUM(Q18:Q21)</f>
        <v>0</v>
      </c>
      <c r="R22" s="1523">
        <f t="shared" ref="R22" si="14">SUM(R18:R21)</f>
        <v>0</v>
      </c>
      <c r="S22" s="1523">
        <f t="shared" ref="S22" si="15">SUM(S18:S21)</f>
        <v>0</v>
      </c>
      <c r="T22" s="1523">
        <f t="shared" ref="T22" si="16">SUM(T18:T21)</f>
        <v>0</v>
      </c>
      <c r="U22" s="1523">
        <f t="shared" ref="U22" si="17">SUM(U18:U21)</f>
        <v>0</v>
      </c>
      <c r="V22" s="1523">
        <f t="shared" ref="V22" si="18">SUM(V18:V21)</f>
        <v>0</v>
      </c>
      <c r="W22" s="1523">
        <f t="shared" ref="W22" si="19">SUM(W18:W21)</f>
        <v>0</v>
      </c>
      <c r="X22" s="1524">
        <f>SUM(X18:X21)</f>
        <v>0</v>
      </c>
      <c r="Y22" s="946"/>
      <c r="Z22" s="946"/>
      <c r="AA22" s="1230"/>
    </row>
    <row r="23" spans="2:27" x14ac:dyDescent="0.25">
      <c r="B23" s="1509"/>
      <c r="C23" s="671"/>
      <c r="D23" s="649"/>
      <c r="E23" s="649"/>
      <c r="F23" s="1528" t="s">
        <v>23</v>
      </c>
      <c r="G23" s="1528"/>
      <c r="H23" s="1528"/>
      <c r="I23" s="657"/>
      <c r="J23" s="657"/>
      <c r="K23" s="657"/>
      <c r="L23" s="657"/>
      <c r="M23" s="657"/>
      <c r="N23" s="657"/>
      <c r="O23" s="657"/>
      <c r="P23" s="657"/>
      <c r="Q23" s="657"/>
      <c r="R23" s="657"/>
      <c r="S23" s="657"/>
      <c r="T23" s="657"/>
      <c r="U23" s="657"/>
      <c r="V23" s="657"/>
      <c r="W23" s="657"/>
      <c r="X23" s="657"/>
      <c r="Y23" s="657"/>
      <c r="Z23" s="657"/>
      <c r="AA23" s="1230"/>
    </row>
    <row r="24" spans="2:27" x14ac:dyDescent="0.25">
      <c r="B24" s="1509"/>
      <c r="C24" s="2283" t="s">
        <v>298</v>
      </c>
      <c r="D24" s="2283"/>
      <c r="E24" s="2283"/>
      <c r="F24" s="2283"/>
      <c r="G24" s="2283"/>
      <c r="H24" s="2283"/>
      <c r="I24" s="2283"/>
      <c r="J24" s="2283"/>
      <c r="K24" s="2283"/>
      <c r="L24" s="2283"/>
      <c r="M24" s="2283"/>
      <c r="N24" s="2283"/>
      <c r="O24" s="2283"/>
      <c r="P24" s="2283"/>
      <c r="Q24" s="2283"/>
      <c r="R24" s="2283"/>
      <c r="S24" s="2283"/>
      <c r="T24" s="2283"/>
      <c r="U24" s="2283"/>
      <c r="V24" s="2283"/>
      <c r="W24" s="2283"/>
      <c r="X24" s="2283"/>
      <c r="Y24" s="1510"/>
      <c r="Z24" s="1510"/>
      <c r="AA24" s="1230"/>
    </row>
    <row r="25" spans="2:27" ht="5.0999999999999996" customHeight="1" thickBot="1" x14ac:dyDescent="0.3">
      <c r="B25" s="1509"/>
      <c r="C25" s="1329"/>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1230"/>
    </row>
    <row r="26" spans="2:27" ht="15" customHeight="1" x14ac:dyDescent="0.25">
      <c r="B26" s="1509"/>
      <c r="C26" s="2284" t="s">
        <v>270</v>
      </c>
      <c r="D26" s="2288" t="s">
        <v>295</v>
      </c>
      <c r="E26" s="2288" t="s">
        <v>296</v>
      </c>
      <c r="F26" s="2288" t="s">
        <v>297</v>
      </c>
      <c r="G26" s="2276" t="s">
        <v>279</v>
      </c>
      <c r="H26" s="2276" t="s">
        <v>280</v>
      </c>
      <c r="I26" s="2278" t="s">
        <v>843</v>
      </c>
      <c r="J26" s="2280" t="s">
        <v>844</v>
      </c>
      <c r="K26" s="2281"/>
      <c r="L26" s="2281"/>
      <c r="M26" s="2281"/>
      <c r="N26" s="2281"/>
      <c r="O26" s="2281"/>
      <c r="P26" s="2281"/>
      <c r="Q26" s="2281"/>
      <c r="R26" s="2281"/>
      <c r="S26" s="2281"/>
      <c r="T26" s="2281"/>
      <c r="U26" s="2281"/>
      <c r="V26" s="2281"/>
      <c r="W26" s="2281"/>
      <c r="X26" s="2282"/>
      <c r="Y26" s="1511"/>
      <c r="Z26" s="2291" t="s">
        <v>444</v>
      </c>
      <c r="AA26" s="1230"/>
    </row>
    <row r="27" spans="2:27" ht="15.75" thickBot="1" x14ac:dyDescent="0.3">
      <c r="B27" s="1509"/>
      <c r="C27" s="2285"/>
      <c r="D27" s="2289"/>
      <c r="E27" s="2289"/>
      <c r="F27" s="2289"/>
      <c r="G27" s="2277"/>
      <c r="H27" s="2277"/>
      <c r="I27" s="2279"/>
      <c r="J27" s="1512">
        <v>1</v>
      </c>
      <c r="K27" s="1512">
        <v>2</v>
      </c>
      <c r="L27" s="1512">
        <v>3</v>
      </c>
      <c r="M27" s="1512">
        <v>4</v>
      </c>
      <c r="N27" s="1512">
        <v>5</v>
      </c>
      <c r="O27" s="1512">
        <v>6</v>
      </c>
      <c r="P27" s="1512">
        <v>7</v>
      </c>
      <c r="Q27" s="1512">
        <v>8</v>
      </c>
      <c r="R27" s="1512">
        <v>9</v>
      </c>
      <c r="S27" s="1512">
        <v>10</v>
      </c>
      <c r="T27" s="1512">
        <v>11</v>
      </c>
      <c r="U27" s="1512">
        <v>12</v>
      </c>
      <c r="V27" s="1512">
        <v>13</v>
      </c>
      <c r="W27" s="1512">
        <v>14</v>
      </c>
      <c r="X27" s="1513">
        <v>15</v>
      </c>
      <c r="Y27" s="1514"/>
      <c r="Z27" s="2292"/>
      <c r="AA27" s="1230"/>
    </row>
    <row r="28" spans="2:27" x14ac:dyDescent="0.25">
      <c r="B28" s="1509"/>
      <c r="C28" s="202"/>
      <c r="D28" s="210">
        <v>0</v>
      </c>
      <c r="E28" s="210">
        <v>0</v>
      </c>
      <c r="F28" s="1515">
        <f>SUM(D28+E28)</f>
        <v>0</v>
      </c>
      <c r="G28" s="210"/>
      <c r="H28" s="210"/>
      <c r="I28" s="210"/>
      <c r="J28" s="210"/>
      <c r="K28" s="210"/>
      <c r="L28" s="210"/>
      <c r="M28" s="210"/>
      <c r="N28" s="210"/>
      <c r="O28" s="210"/>
      <c r="P28" s="210"/>
      <c r="Q28" s="210"/>
      <c r="R28" s="210"/>
      <c r="S28" s="210"/>
      <c r="T28" s="210"/>
      <c r="U28" s="210"/>
      <c r="V28" s="210"/>
      <c r="W28" s="210"/>
      <c r="X28" s="493"/>
      <c r="Y28" s="946"/>
      <c r="Z28" s="532"/>
      <c r="AA28" s="1230"/>
    </row>
    <row r="29" spans="2:27" x14ac:dyDescent="0.25">
      <c r="B29" s="1509"/>
      <c r="C29" s="203"/>
      <c r="D29" s="209">
        <v>0</v>
      </c>
      <c r="E29" s="209"/>
      <c r="F29" s="1516">
        <f>SUM(D29+E29)</f>
        <v>0</v>
      </c>
      <c r="G29" s="209"/>
      <c r="H29" s="209"/>
      <c r="I29" s="209"/>
      <c r="J29" s="209"/>
      <c r="K29" s="209"/>
      <c r="L29" s="209"/>
      <c r="M29" s="209"/>
      <c r="N29" s="209"/>
      <c r="O29" s="209"/>
      <c r="P29" s="209"/>
      <c r="Q29" s="209"/>
      <c r="R29" s="209"/>
      <c r="S29" s="209"/>
      <c r="T29" s="209"/>
      <c r="U29" s="209"/>
      <c r="V29" s="209"/>
      <c r="W29" s="209"/>
      <c r="X29" s="494"/>
      <c r="Y29" s="946"/>
      <c r="Z29" s="533"/>
      <c r="AA29" s="1230"/>
    </row>
    <row r="30" spans="2:27" x14ac:dyDescent="0.25">
      <c r="B30" s="1509"/>
      <c r="C30" s="204"/>
      <c r="D30" s="211">
        <v>0</v>
      </c>
      <c r="E30" s="211">
        <v>0</v>
      </c>
      <c r="F30" s="1516">
        <f>SUM(D30+E30)</f>
        <v>0</v>
      </c>
      <c r="G30" s="209"/>
      <c r="H30" s="209"/>
      <c r="I30" s="209"/>
      <c r="J30" s="209"/>
      <c r="K30" s="209"/>
      <c r="L30" s="209"/>
      <c r="M30" s="209"/>
      <c r="N30" s="209"/>
      <c r="O30" s="209"/>
      <c r="P30" s="209"/>
      <c r="Q30" s="209"/>
      <c r="R30" s="209"/>
      <c r="S30" s="209"/>
      <c r="T30" s="209"/>
      <c r="U30" s="209"/>
      <c r="V30" s="209"/>
      <c r="W30" s="209"/>
      <c r="X30" s="494"/>
      <c r="Y30" s="946"/>
      <c r="Z30" s="533"/>
      <c r="AA30" s="1230"/>
    </row>
    <row r="31" spans="2:27" ht="15.75" thickBot="1" x14ac:dyDescent="0.3">
      <c r="B31" s="1509"/>
      <c r="C31" s="204"/>
      <c r="D31" s="211">
        <v>0</v>
      </c>
      <c r="E31" s="211">
        <v>0</v>
      </c>
      <c r="F31" s="1529">
        <f>SUM(D31+E31)</f>
        <v>0</v>
      </c>
      <c r="G31" s="556"/>
      <c r="H31" s="225"/>
      <c r="I31" s="209"/>
      <c r="J31" s="209"/>
      <c r="K31" s="209"/>
      <c r="L31" s="209"/>
      <c r="M31" s="209"/>
      <c r="N31" s="209"/>
      <c r="O31" s="209"/>
      <c r="P31" s="209"/>
      <c r="Q31" s="209"/>
      <c r="R31" s="209"/>
      <c r="S31" s="209"/>
      <c r="T31" s="209"/>
      <c r="U31" s="209"/>
      <c r="V31" s="209"/>
      <c r="W31" s="209"/>
      <c r="X31" s="494"/>
      <c r="Y31" s="946"/>
      <c r="Z31" s="534"/>
      <c r="AA31" s="1230"/>
    </row>
    <row r="32" spans="2:27" ht="16.5" thickTop="1" thickBot="1" x14ac:dyDescent="0.3">
      <c r="B32" s="1509"/>
      <c r="C32" s="1530" t="s">
        <v>606</v>
      </c>
      <c r="D32" s="1531">
        <f>SUM(D28:D31)</f>
        <v>0</v>
      </c>
      <c r="E32" s="1531">
        <f>SUM(E28:E31)</f>
        <v>0</v>
      </c>
      <c r="F32" s="1519">
        <f>SUM(D32:E32)</f>
        <v>0</v>
      </c>
      <c r="G32" s="1520"/>
      <c r="H32" s="1521"/>
      <c r="I32" s="1522"/>
      <c r="J32" s="1523">
        <f>SUM(J28:J31)</f>
        <v>0</v>
      </c>
      <c r="K32" s="1523">
        <f t="shared" ref="K32" si="20">SUM(K28:K31)</f>
        <v>0</v>
      </c>
      <c r="L32" s="1523">
        <f t="shared" ref="L32" si="21">SUM(L28:L31)</f>
        <v>0</v>
      </c>
      <c r="M32" s="1523">
        <f t="shared" ref="M32" si="22">SUM(M28:M31)</f>
        <v>0</v>
      </c>
      <c r="N32" s="1523">
        <f t="shared" ref="N32" si="23">SUM(N28:N31)</f>
        <v>0</v>
      </c>
      <c r="O32" s="1523">
        <f t="shared" ref="O32" si="24">SUM(O28:O31)</f>
        <v>0</v>
      </c>
      <c r="P32" s="1523">
        <f t="shared" ref="P32" si="25">SUM(P28:P31)</f>
        <v>0</v>
      </c>
      <c r="Q32" s="1523">
        <f t="shared" ref="Q32" si="26">SUM(Q28:Q31)</f>
        <v>0</v>
      </c>
      <c r="R32" s="1523">
        <f t="shared" ref="R32" si="27">SUM(R28:R31)</f>
        <v>0</v>
      </c>
      <c r="S32" s="1523">
        <f t="shared" ref="S32" si="28">SUM(S28:S31)</f>
        <v>0</v>
      </c>
      <c r="T32" s="1523">
        <f t="shared" ref="T32" si="29">SUM(T28:T31)</f>
        <v>0</v>
      </c>
      <c r="U32" s="1523">
        <f t="shared" ref="U32" si="30">SUM(U28:U31)</f>
        <v>0</v>
      </c>
      <c r="V32" s="1523">
        <f t="shared" ref="V32" si="31">SUM(V28:V31)</f>
        <v>0</v>
      </c>
      <c r="W32" s="1523">
        <f t="shared" ref="W32" si="32">SUM(W28:W31)</f>
        <v>0</v>
      </c>
      <c r="X32" s="1524">
        <f>SUM(X28:X31)</f>
        <v>0</v>
      </c>
      <c r="Y32" s="946"/>
      <c r="Z32" s="657"/>
      <c r="AA32" s="1230"/>
    </row>
    <row r="33" spans="2:27" x14ac:dyDescent="0.25">
      <c r="B33" s="1509"/>
      <c r="C33" s="671"/>
      <c r="D33" s="649"/>
      <c r="E33" s="649"/>
      <c r="F33" s="1528"/>
      <c r="G33" s="1528"/>
      <c r="H33" s="1528"/>
      <c r="I33" s="1528"/>
      <c r="J33" s="1528"/>
      <c r="K33" s="1528"/>
      <c r="L33" s="1528"/>
      <c r="M33" s="1528"/>
      <c r="N33" s="1528"/>
      <c r="O33" s="1528"/>
      <c r="P33" s="1528"/>
      <c r="Q33" s="1528"/>
      <c r="R33" s="1528"/>
      <c r="S33" s="1528"/>
      <c r="T33" s="1528"/>
      <c r="U33" s="1528"/>
      <c r="V33" s="1528"/>
      <c r="W33" s="1528"/>
      <c r="X33" s="1528"/>
      <c r="Y33" s="1528"/>
      <c r="Z33" s="1528"/>
      <c r="AA33" s="1230"/>
    </row>
    <row r="34" spans="2:27" x14ac:dyDescent="0.25">
      <c r="B34" s="1509"/>
      <c r="C34" s="2283" t="s">
        <v>692</v>
      </c>
      <c r="D34" s="2283"/>
      <c r="E34" s="2283"/>
      <c r="F34" s="2283"/>
      <c r="G34" s="2283"/>
      <c r="H34" s="2283"/>
      <c r="I34" s="2283"/>
      <c r="J34" s="2283"/>
      <c r="K34" s="2283"/>
      <c r="L34" s="2283"/>
      <c r="M34" s="2283"/>
      <c r="N34" s="2283"/>
      <c r="O34" s="2283"/>
      <c r="P34" s="2283"/>
      <c r="Q34" s="2283"/>
      <c r="R34" s="2283"/>
      <c r="S34" s="2283"/>
      <c r="T34" s="2283"/>
      <c r="U34" s="2283"/>
      <c r="V34" s="2283"/>
      <c r="W34" s="2283"/>
      <c r="X34" s="2283"/>
      <c r="Y34" s="1510"/>
      <c r="Z34" s="1510"/>
      <c r="AA34" s="1230"/>
    </row>
    <row r="35" spans="2:27" ht="5.0999999999999996" customHeight="1" thickBot="1" x14ac:dyDescent="0.3">
      <c r="B35" s="1509"/>
      <c r="C35" s="1329"/>
      <c r="D35" s="649"/>
      <c r="E35" s="649"/>
      <c r="F35" s="649"/>
      <c r="G35" s="649"/>
      <c r="H35" s="649"/>
      <c r="I35" s="649"/>
      <c r="J35" s="649"/>
      <c r="K35" s="649"/>
      <c r="L35" s="649"/>
      <c r="M35" s="649"/>
      <c r="N35" s="649"/>
      <c r="O35" s="649"/>
      <c r="P35" s="649"/>
      <c r="Q35" s="649"/>
      <c r="R35" s="649"/>
      <c r="S35" s="649"/>
      <c r="T35" s="649"/>
      <c r="U35" s="649"/>
      <c r="V35" s="649"/>
      <c r="W35" s="649"/>
      <c r="X35" s="649"/>
      <c r="Y35" s="649"/>
      <c r="Z35" s="649"/>
      <c r="AA35" s="1230"/>
    </row>
    <row r="36" spans="2:27" ht="15" customHeight="1" x14ac:dyDescent="0.25">
      <c r="B36" s="1509"/>
      <c r="C36" s="2284" t="s">
        <v>270</v>
      </c>
      <c r="D36" s="2288" t="s">
        <v>295</v>
      </c>
      <c r="E36" s="2288" t="s">
        <v>296</v>
      </c>
      <c r="F36" s="2288" t="s">
        <v>297</v>
      </c>
      <c r="G36" s="2276" t="s">
        <v>279</v>
      </c>
      <c r="H36" s="2276" t="s">
        <v>280</v>
      </c>
      <c r="I36" s="2278" t="s">
        <v>843</v>
      </c>
      <c r="J36" s="2280" t="s">
        <v>844</v>
      </c>
      <c r="K36" s="2281"/>
      <c r="L36" s="2281"/>
      <c r="M36" s="2281"/>
      <c r="N36" s="2281"/>
      <c r="O36" s="2281"/>
      <c r="P36" s="2281"/>
      <c r="Q36" s="2281"/>
      <c r="R36" s="2281"/>
      <c r="S36" s="2281"/>
      <c r="T36" s="2281"/>
      <c r="U36" s="2281"/>
      <c r="V36" s="2281"/>
      <c r="W36" s="2281"/>
      <c r="X36" s="2282"/>
      <c r="Y36" s="1511"/>
      <c r="Z36" s="2291" t="s">
        <v>444</v>
      </c>
      <c r="AA36" s="1230"/>
    </row>
    <row r="37" spans="2:27" ht="15.75" customHeight="1" thickBot="1" x14ac:dyDescent="0.3">
      <c r="B37" s="1509"/>
      <c r="C37" s="2293"/>
      <c r="D37" s="2294"/>
      <c r="E37" s="2294"/>
      <c r="F37" s="2289"/>
      <c r="G37" s="2277"/>
      <c r="H37" s="2277"/>
      <c r="I37" s="2279"/>
      <c r="J37" s="1512">
        <v>1</v>
      </c>
      <c r="K37" s="1512">
        <v>2</v>
      </c>
      <c r="L37" s="1512">
        <v>3</v>
      </c>
      <c r="M37" s="1512">
        <v>4</v>
      </c>
      <c r="N37" s="1512">
        <v>5</v>
      </c>
      <c r="O37" s="1512">
        <v>6</v>
      </c>
      <c r="P37" s="1512">
        <v>7</v>
      </c>
      <c r="Q37" s="1512">
        <v>8</v>
      </c>
      <c r="R37" s="1512">
        <v>9</v>
      </c>
      <c r="S37" s="1512">
        <v>10</v>
      </c>
      <c r="T37" s="1512">
        <v>11</v>
      </c>
      <c r="U37" s="1512">
        <v>12</v>
      </c>
      <c r="V37" s="1512">
        <v>13</v>
      </c>
      <c r="W37" s="1512">
        <v>14</v>
      </c>
      <c r="X37" s="1513">
        <v>15</v>
      </c>
      <c r="Y37" s="1514"/>
      <c r="Z37" s="2292"/>
      <c r="AA37" s="1230"/>
    </row>
    <row r="38" spans="2:27" x14ac:dyDescent="0.25">
      <c r="B38" s="1509"/>
      <c r="C38" s="201"/>
      <c r="D38" s="208">
        <v>0</v>
      </c>
      <c r="E38" s="208">
        <v>0</v>
      </c>
      <c r="F38" s="1525">
        <f>SUM(D38:E38)</f>
        <v>0</v>
      </c>
      <c r="G38" s="210"/>
      <c r="H38" s="210"/>
      <c r="I38" s="210"/>
      <c r="J38" s="210"/>
      <c r="K38" s="210"/>
      <c r="L38" s="210"/>
      <c r="M38" s="210"/>
      <c r="N38" s="210"/>
      <c r="O38" s="210"/>
      <c r="P38" s="210"/>
      <c r="Q38" s="210"/>
      <c r="R38" s="210"/>
      <c r="S38" s="210"/>
      <c r="T38" s="210"/>
      <c r="U38" s="210"/>
      <c r="V38" s="210"/>
      <c r="W38" s="210"/>
      <c r="X38" s="493"/>
      <c r="Y38" s="946"/>
      <c r="Z38" s="532"/>
      <c r="AA38" s="1230"/>
    </row>
    <row r="39" spans="2:27" x14ac:dyDescent="0.25">
      <c r="B39" s="1509"/>
      <c r="C39" s="245"/>
      <c r="D39" s="210">
        <v>0</v>
      </c>
      <c r="E39" s="210">
        <v>0</v>
      </c>
      <c r="F39" s="1516">
        <f>SUM(D39:E39)</f>
        <v>0</v>
      </c>
      <c r="G39" s="209"/>
      <c r="H39" s="209"/>
      <c r="I39" s="209"/>
      <c r="J39" s="209"/>
      <c r="K39" s="209"/>
      <c r="L39" s="209"/>
      <c r="M39" s="209"/>
      <c r="N39" s="209"/>
      <c r="O39" s="209"/>
      <c r="P39" s="209"/>
      <c r="Q39" s="209"/>
      <c r="R39" s="209"/>
      <c r="S39" s="209"/>
      <c r="T39" s="209"/>
      <c r="U39" s="209"/>
      <c r="V39" s="209"/>
      <c r="W39" s="209"/>
      <c r="X39" s="494"/>
      <c r="Y39" s="946"/>
      <c r="Z39" s="533"/>
      <c r="AA39" s="1230"/>
    </row>
    <row r="40" spans="2:27" x14ac:dyDescent="0.25">
      <c r="B40" s="1509"/>
      <c r="C40" s="187"/>
      <c r="D40" s="209">
        <v>0</v>
      </c>
      <c r="E40" s="209">
        <v>0</v>
      </c>
      <c r="F40" s="1516">
        <f>SUM(D40:E40)</f>
        <v>0</v>
      </c>
      <c r="G40" s="209"/>
      <c r="H40" s="209"/>
      <c r="I40" s="209"/>
      <c r="J40" s="209"/>
      <c r="K40" s="209"/>
      <c r="L40" s="209"/>
      <c r="M40" s="209"/>
      <c r="N40" s="209"/>
      <c r="O40" s="209"/>
      <c r="P40" s="209"/>
      <c r="Q40" s="209"/>
      <c r="R40" s="209"/>
      <c r="S40" s="209"/>
      <c r="T40" s="209"/>
      <c r="U40" s="209"/>
      <c r="V40" s="209"/>
      <c r="W40" s="209"/>
      <c r="X40" s="494"/>
      <c r="Y40" s="946"/>
      <c r="Z40" s="533"/>
      <c r="AA40" s="1230"/>
    </row>
    <row r="41" spans="2:27" ht="15.75" thickBot="1" x14ac:dyDescent="0.3">
      <c r="B41" s="1363"/>
      <c r="C41" s="188"/>
      <c r="D41" s="211">
        <v>0</v>
      </c>
      <c r="E41" s="211">
        <v>0</v>
      </c>
      <c r="F41" s="1529">
        <f>SUM(D41:E41)</f>
        <v>0</v>
      </c>
      <c r="G41" s="556"/>
      <c r="H41" s="225"/>
      <c r="I41" s="209"/>
      <c r="J41" s="209"/>
      <c r="K41" s="209"/>
      <c r="L41" s="209"/>
      <c r="M41" s="209"/>
      <c r="N41" s="209"/>
      <c r="O41" s="209"/>
      <c r="P41" s="209"/>
      <c r="Q41" s="209"/>
      <c r="R41" s="209"/>
      <c r="S41" s="209"/>
      <c r="T41" s="209"/>
      <c r="U41" s="209"/>
      <c r="V41" s="209"/>
      <c r="W41" s="209"/>
      <c r="X41" s="494"/>
      <c r="Y41" s="946"/>
      <c r="Z41" s="534"/>
      <c r="AA41" s="861"/>
    </row>
    <row r="42" spans="2:27" ht="16.5" thickTop="1" thickBot="1" x14ac:dyDescent="0.3">
      <c r="B42" s="1363"/>
      <c r="C42" s="1530" t="s">
        <v>607</v>
      </c>
      <c r="D42" s="1531">
        <f>SUM(D38:D41)</f>
        <v>0</v>
      </c>
      <c r="E42" s="1531">
        <f>SUM(E38:E41)</f>
        <v>0</v>
      </c>
      <c r="F42" s="1519">
        <f>SUM(D42:E42)</f>
        <v>0</v>
      </c>
      <c r="G42" s="1520"/>
      <c r="H42" s="1521"/>
      <c r="I42" s="1522"/>
      <c r="J42" s="1523">
        <f>SUM(J38:J41)</f>
        <v>0</v>
      </c>
      <c r="K42" s="1523">
        <f t="shared" ref="K42" si="33">SUM(K38:K41)</f>
        <v>0</v>
      </c>
      <c r="L42" s="1523">
        <f t="shared" ref="L42" si="34">SUM(L38:L41)</f>
        <v>0</v>
      </c>
      <c r="M42" s="1523">
        <f t="shared" ref="M42" si="35">SUM(M38:M41)</f>
        <v>0</v>
      </c>
      <c r="N42" s="1523">
        <f t="shared" ref="N42" si="36">SUM(N38:N41)</f>
        <v>0</v>
      </c>
      <c r="O42" s="1523">
        <f t="shared" ref="O42" si="37">SUM(O38:O41)</f>
        <v>0</v>
      </c>
      <c r="P42" s="1523">
        <f t="shared" ref="P42" si="38">SUM(P38:P41)</f>
        <v>0</v>
      </c>
      <c r="Q42" s="1523">
        <f t="shared" ref="Q42" si="39">SUM(Q38:Q41)</f>
        <v>0</v>
      </c>
      <c r="R42" s="1523">
        <f t="shared" ref="R42" si="40">SUM(R38:R41)</f>
        <v>0</v>
      </c>
      <c r="S42" s="1523">
        <f t="shared" ref="S42" si="41">SUM(S38:S41)</f>
        <v>0</v>
      </c>
      <c r="T42" s="1523">
        <f t="shared" ref="T42" si="42">SUM(T38:T41)</f>
        <v>0</v>
      </c>
      <c r="U42" s="1523">
        <f t="shared" ref="U42" si="43">SUM(U38:U41)</f>
        <v>0</v>
      </c>
      <c r="V42" s="1523">
        <f t="shared" ref="V42" si="44">SUM(V38:V41)</f>
        <v>0</v>
      </c>
      <c r="W42" s="1523">
        <f t="shared" ref="W42" si="45">SUM(W38:W41)</f>
        <v>0</v>
      </c>
      <c r="X42" s="1524">
        <f>SUM(X38:X41)</f>
        <v>0</v>
      </c>
      <c r="Y42" s="946"/>
      <c r="Z42" s="946"/>
      <c r="AA42" s="861"/>
    </row>
    <row r="43" spans="2:27" ht="15.75" thickBot="1" x14ac:dyDescent="0.3">
      <c r="B43" s="1532"/>
      <c r="C43" s="1533"/>
      <c r="D43" s="1312"/>
      <c r="E43" s="1312"/>
      <c r="F43" s="1312"/>
      <c r="G43" s="1312"/>
      <c r="H43" s="1312"/>
      <c r="I43" s="1312"/>
      <c r="J43" s="1312"/>
      <c r="K43" s="1312"/>
      <c r="L43" s="1312"/>
      <c r="M43" s="1312"/>
      <c r="N43" s="1312"/>
      <c r="O43" s="1312"/>
      <c r="P43" s="1312"/>
      <c r="Q43" s="1312"/>
      <c r="R43" s="1312"/>
      <c r="S43" s="1312"/>
      <c r="T43" s="1312"/>
      <c r="U43" s="1312"/>
      <c r="V43" s="1312"/>
      <c r="W43" s="1312"/>
      <c r="X43" s="1312"/>
      <c r="Y43" s="1312"/>
      <c r="Z43" s="1312"/>
      <c r="AA43" s="1534"/>
    </row>
    <row r="46" spans="2:27" ht="15.75" hidden="1" thickBot="1" x14ac:dyDescent="0.3">
      <c r="D46" s="557"/>
      <c r="E46" s="731" t="s">
        <v>767</v>
      </c>
      <c r="F46"/>
      <c r="G46" s="809" t="s">
        <v>777</v>
      </c>
    </row>
    <row r="47" spans="2:27" ht="36.75" hidden="1" thickBot="1" x14ac:dyDescent="0.3">
      <c r="D47" s="557"/>
      <c r="E47" s="1504" t="s">
        <v>292</v>
      </c>
      <c r="F47" s="1505">
        <f>'8A'!Q39</f>
        <v>0</v>
      </c>
      <c r="G47" s="1505">
        <f>F47-F13</f>
        <v>0</v>
      </c>
    </row>
  </sheetData>
  <sheetProtection algorithmName="SHA-512" hashValue="MbUWsOdRU2rro9IQUj/i8JNMJhkmSG9Pq6RBSWFR1Rqph4uqf1s8RbViYd3Ar4DoiDiMaqQMIgqjbOrobml2Mg==" saltValue="/1pXdDvB9HJgkhwSKpoWmQ==" spinCount="100000" sheet="1" formatCells="0" formatColumns="0" formatRows="0" insertRows="0"/>
  <mergeCells count="41">
    <mergeCell ref="Z36:Z37"/>
    <mergeCell ref="C34:X34"/>
    <mergeCell ref="I36:I37"/>
    <mergeCell ref="J36:X36"/>
    <mergeCell ref="C36:C37"/>
    <mergeCell ref="D36:D37"/>
    <mergeCell ref="E36:E37"/>
    <mergeCell ref="H36:H37"/>
    <mergeCell ref="AD5:AF8"/>
    <mergeCell ref="Z16:Z17"/>
    <mergeCell ref="Z7:Z8"/>
    <mergeCell ref="G26:G27"/>
    <mergeCell ref="H26:H27"/>
    <mergeCell ref="Z26:Z27"/>
    <mergeCell ref="J16:X16"/>
    <mergeCell ref="C26:C27"/>
    <mergeCell ref="C16:C17"/>
    <mergeCell ref="D16:D17"/>
    <mergeCell ref="E16:E17"/>
    <mergeCell ref="G36:G37"/>
    <mergeCell ref="F16:F17"/>
    <mergeCell ref="E26:E27"/>
    <mergeCell ref="C24:X24"/>
    <mergeCell ref="I26:I27"/>
    <mergeCell ref="J26:X26"/>
    <mergeCell ref="D26:D27"/>
    <mergeCell ref="I16:I17"/>
    <mergeCell ref="G16:G17"/>
    <mergeCell ref="H16:H17"/>
    <mergeCell ref="F36:F37"/>
    <mergeCell ref="F26:F27"/>
    <mergeCell ref="C3:X3"/>
    <mergeCell ref="C7:C8"/>
    <mergeCell ref="D7:D8"/>
    <mergeCell ref="E7:E8"/>
    <mergeCell ref="F7:F8"/>
    <mergeCell ref="I7:I8"/>
    <mergeCell ref="J7:X7"/>
    <mergeCell ref="C5:X5"/>
    <mergeCell ref="G7:G8"/>
    <mergeCell ref="H7:H8"/>
  </mergeCells>
  <pageMargins left="0.7" right="0.7" top="0.75" bottom="0.75" header="0.3" footer="0.3"/>
  <pageSetup scale="73" orientation="landscape" r:id="rId1"/>
  <headerFooter>
    <oddFooter>&amp;LForm 8B
Operating, Service and Rent Subsidy Sources&amp;CCFA Forms</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C6A0919C-D961-4B0B-8D6E-61B6F215E65A}">
            <xm:f>NOT(ISERROR(SEARCH("WARNING",AD5)))</xm:f>
            <xm:f>"WARNING"</xm:f>
            <x14:dxf>
              <font>
                <color rgb="FF9C0006"/>
              </font>
              <fill>
                <patternFill>
                  <bgColor rgb="FFFFC7CE"/>
                </patternFill>
              </fill>
            </x14:dxf>
          </x14:cfRule>
          <xm:sqref>AD5</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B1:AC68"/>
  <sheetViews>
    <sheetView showGridLines="0" zoomScaleNormal="100" workbookViewId="0">
      <selection activeCell="F77" sqref="F77"/>
    </sheetView>
  </sheetViews>
  <sheetFormatPr defaultColWidth="9.140625" defaultRowHeight="15" x14ac:dyDescent="0.25"/>
  <cols>
    <col min="1" max="2" width="1.7109375" style="13" customWidth="1"/>
    <col min="3" max="3" width="20" style="13" customWidth="1"/>
    <col min="4" max="4" width="11.5703125" style="13" bestFit="1" customWidth="1"/>
    <col min="5" max="5" width="14.28515625" style="13" customWidth="1"/>
    <col min="6" max="8" width="9.140625" style="13"/>
    <col min="9" max="9" width="7.28515625" style="13" bestFit="1" customWidth="1"/>
    <col min="10" max="10" width="6.85546875" style="13" bestFit="1" customWidth="1"/>
    <col min="11" max="11" width="10.7109375" style="13" bestFit="1" customWidth="1"/>
    <col min="12" max="12" width="12.5703125" style="13" bestFit="1" customWidth="1"/>
    <col min="13" max="13" width="2.85546875" style="13" customWidth="1"/>
    <col min="14" max="14" width="11.42578125" style="13" customWidth="1"/>
    <col min="15" max="17" width="10" style="13" bestFit="1" customWidth="1"/>
    <col min="18" max="18" width="11.140625" style="13" bestFit="1" customWidth="1"/>
    <col min="19" max="19" width="1.7109375" style="13" customWidth="1"/>
    <col min="20" max="21" width="1.42578125" style="13" customWidth="1"/>
    <col min="22" max="27" width="9.140625" style="13"/>
    <col min="28" max="29" width="1.42578125" style="13" customWidth="1"/>
    <col min="30" max="16384" width="9.140625" style="13"/>
  </cols>
  <sheetData>
    <row r="1" spans="2:28" ht="9" customHeight="1" thickBot="1" x14ac:dyDescent="0.3"/>
    <row r="2" spans="2:28" ht="9" customHeight="1" thickBot="1" x14ac:dyDescent="0.3">
      <c r="B2" s="1225"/>
      <c r="C2" s="1226"/>
      <c r="D2" s="1226"/>
      <c r="E2" s="1535"/>
      <c r="F2" s="1535"/>
      <c r="G2" s="1536"/>
      <c r="H2" s="1537"/>
      <c r="I2" s="1537"/>
      <c r="J2" s="1537"/>
      <c r="K2" s="1538"/>
      <c r="L2" s="1536"/>
      <c r="M2" s="1536"/>
      <c r="N2" s="1539"/>
      <c r="O2" s="1535"/>
      <c r="P2" s="1536"/>
      <c r="Q2" s="1536"/>
      <c r="R2" s="1536"/>
      <c r="S2" s="1228"/>
    </row>
    <row r="3" spans="2:28" ht="18.75" x14ac:dyDescent="0.3">
      <c r="B3" s="1229"/>
      <c r="C3" s="1975" t="s">
        <v>586</v>
      </c>
      <c r="D3" s="1975"/>
      <c r="E3" s="1975"/>
      <c r="F3" s="1975"/>
      <c r="G3" s="1975"/>
      <c r="H3" s="1975"/>
      <c r="I3" s="1975"/>
      <c r="J3" s="1975"/>
      <c r="K3" s="1975"/>
      <c r="L3" s="1975"/>
      <c r="M3" s="1975"/>
      <c r="N3" s="1975"/>
      <c r="O3" s="1975"/>
      <c r="P3" s="1975"/>
      <c r="Q3" s="1975"/>
      <c r="R3" s="1975"/>
      <c r="S3" s="1230"/>
      <c r="U3" s="687"/>
      <c r="V3" s="688" t="s">
        <v>930</v>
      </c>
      <c r="W3" s="689"/>
      <c r="X3" s="688"/>
      <c r="Y3" s="689"/>
      <c r="Z3" s="689"/>
      <c r="AA3" s="689"/>
      <c r="AB3" s="690"/>
    </row>
    <row r="4" spans="2:28" ht="8.25" customHeight="1" thickBot="1" x14ac:dyDescent="0.3">
      <c r="B4" s="1229"/>
      <c r="C4" s="657"/>
      <c r="D4" s="657"/>
      <c r="E4" s="657"/>
      <c r="F4" s="657"/>
      <c r="G4" s="657"/>
      <c r="H4" s="657"/>
      <c r="I4" s="657"/>
      <c r="J4" s="657"/>
      <c r="K4" s="657"/>
      <c r="L4" s="657"/>
      <c r="M4" s="1540"/>
      <c r="N4" s="657"/>
      <c r="O4" s="657"/>
      <c r="P4" s="657"/>
      <c r="Q4" s="657"/>
      <c r="R4" s="657"/>
      <c r="S4" s="1230"/>
      <c r="U4" s="650"/>
      <c r="V4"/>
      <c r="W4"/>
      <c r="X4"/>
      <c r="Y4"/>
      <c r="Z4"/>
      <c r="AA4"/>
      <c r="AB4" s="651"/>
    </row>
    <row r="5" spans="2:28" ht="16.5" thickBot="1" x14ac:dyDescent="0.3">
      <c r="B5" s="1229"/>
      <c r="C5" s="2302" t="s">
        <v>549</v>
      </c>
      <c r="D5" s="2303"/>
      <c r="E5" s="2330"/>
      <c r="F5" s="2330"/>
      <c r="G5" s="2330"/>
      <c r="H5" s="2330"/>
      <c r="I5" s="2330"/>
      <c r="J5" s="2303"/>
      <c r="K5" s="2330"/>
      <c r="L5" s="2331"/>
      <c r="M5" s="1540"/>
      <c r="N5" s="2298" t="s">
        <v>688</v>
      </c>
      <c r="O5" s="2299"/>
      <c r="P5" s="2299"/>
      <c r="Q5" s="2300"/>
      <c r="R5" s="2301"/>
      <c r="S5" s="1230"/>
      <c r="U5" s="650"/>
      <c r="V5" s="2317" t="str">
        <f>IF(Q67&gt;=10,Messages!B91,"")</f>
        <v/>
      </c>
      <c r="W5" s="2317"/>
      <c r="X5" s="2317"/>
      <c r="Y5" s="2317"/>
      <c r="Z5" s="2317"/>
      <c r="AA5" s="2317"/>
      <c r="AB5" s="651"/>
    </row>
    <row r="6" spans="2:28" x14ac:dyDescent="0.25">
      <c r="B6" s="1541"/>
      <c r="C6" s="2318" t="s">
        <v>548</v>
      </c>
      <c r="D6" s="2321" t="s">
        <v>553</v>
      </c>
      <c r="E6" s="2321" t="s">
        <v>299</v>
      </c>
      <c r="F6" s="2324" t="s">
        <v>687</v>
      </c>
      <c r="G6" s="2327" t="s">
        <v>300</v>
      </c>
      <c r="H6" s="2324" t="s">
        <v>301</v>
      </c>
      <c r="I6" s="2342" t="s">
        <v>614</v>
      </c>
      <c r="J6" s="2324" t="s">
        <v>613</v>
      </c>
      <c r="K6" s="2327" t="s">
        <v>302</v>
      </c>
      <c r="L6" s="2335" t="s">
        <v>305</v>
      </c>
      <c r="M6" s="1540"/>
      <c r="N6" s="2213" t="s">
        <v>307</v>
      </c>
      <c r="O6" s="2339" t="str">
        <f>IF('8B'!C28="","Enter Source Name on Form 8B",'8B'!C28)</f>
        <v>Enter Source Name on Form 8B</v>
      </c>
      <c r="P6" s="2339" t="str">
        <f>IF('8B'!C29="","Enter Source Name on Form 8B",'8B'!C29)</f>
        <v>Enter Source Name on Form 8B</v>
      </c>
      <c r="Q6" s="2339" t="str">
        <f>IF('8B'!C30="","Enter Source Name on Form 8B",'8B'!C30)</f>
        <v>Enter Source Name on Form 8B</v>
      </c>
      <c r="R6" s="2332" t="str">
        <f>IF('8B'!C31="","Enter Source Name on Form 8B",'8B'!C31)</f>
        <v>Enter Source Name on Form 8B</v>
      </c>
      <c r="S6" s="1230"/>
      <c r="U6" s="650"/>
      <c r="V6" s="2317"/>
      <c r="W6" s="2317"/>
      <c r="X6" s="2317"/>
      <c r="Y6" s="2317"/>
      <c r="Z6" s="2317"/>
      <c r="AA6" s="2317"/>
      <c r="AB6" s="651"/>
    </row>
    <row r="7" spans="2:28" x14ac:dyDescent="0.25">
      <c r="B7" s="1541"/>
      <c r="C7" s="2319"/>
      <c r="D7" s="2322"/>
      <c r="E7" s="2322"/>
      <c r="F7" s="2325"/>
      <c r="G7" s="2328"/>
      <c r="H7" s="2325"/>
      <c r="I7" s="2343"/>
      <c r="J7" s="2325"/>
      <c r="K7" s="2328"/>
      <c r="L7" s="2336"/>
      <c r="M7" s="1540"/>
      <c r="N7" s="2338"/>
      <c r="O7" s="2340"/>
      <c r="P7" s="2340"/>
      <c r="Q7" s="2340"/>
      <c r="R7" s="2333"/>
      <c r="S7" s="1230"/>
      <c r="U7" s="650"/>
      <c r="V7"/>
      <c r="W7"/>
      <c r="X7"/>
      <c r="Y7"/>
      <c r="Z7"/>
      <c r="AA7"/>
      <c r="AB7" s="651"/>
    </row>
    <row r="8" spans="2:28" x14ac:dyDescent="0.25">
      <c r="B8" s="1541"/>
      <c r="C8" s="2319"/>
      <c r="D8" s="2322"/>
      <c r="E8" s="2322"/>
      <c r="F8" s="2325"/>
      <c r="G8" s="2328"/>
      <c r="H8" s="2325"/>
      <c r="I8" s="2343"/>
      <c r="J8" s="2325"/>
      <c r="K8" s="2328"/>
      <c r="L8" s="2336"/>
      <c r="M8" s="1540"/>
      <c r="N8" s="2338"/>
      <c r="O8" s="2340"/>
      <c r="P8" s="2340"/>
      <c r="Q8" s="2340"/>
      <c r="R8" s="2333"/>
      <c r="S8" s="1230"/>
      <c r="U8" s="650"/>
      <c r="V8" s="2316" t="str">
        <f>IF(Q68&gt;=10,Messages!B93,"")</f>
        <v/>
      </c>
      <c r="W8" s="2316"/>
      <c r="X8" s="2316"/>
      <c r="Y8" s="2316"/>
      <c r="Z8" s="2316"/>
      <c r="AA8" s="2316"/>
      <c r="AB8" s="651"/>
    </row>
    <row r="9" spans="2:28" x14ac:dyDescent="0.25">
      <c r="B9" s="1541"/>
      <c r="C9" s="2319"/>
      <c r="D9" s="2322"/>
      <c r="E9" s="2322"/>
      <c r="F9" s="2325"/>
      <c r="G9" s="2328"/>
      <c r="H9" s="2325"/>
      <c r="I9" s="2343"/>
      <c r="J9" s="2325"/>
      <c r="K9" s="2328"/>
      <c r="L9" s="2336"/>
      <c r="M9" s="1540"/>
      <c r="N9" s="2338"/>
      <c r="O9" s="2340"/>
      <c r="P9" s="2340"/>
      <c r="Q9" s="2340"/>
      <c r="R9" s="2333"/>
      <c r="S9" s="1230"/>
      <c r="U9" s="650"/>
      <c r="V9" s="2316"/>
      <c r="W9" s="2316"/>
      <c r="X9" s="2316"/>
      <c r="Y9" s="2316"/>
      <c r="Z9" s="2316"/>
      <c r="AA9" s="2316"/>
      <c r="AB9" s="651"/>
    </row>
    <row r="10" spans="2:28" ht="15.75" thickBot="1" x14ac:dyDescent="0.3">
      <c r="B10" s="1541"/>
      <c r="C10" s="2320"/>
      <c r="D10" s="2323"/>
      <c r="E10" s="2323"/>
      <c r="F10" s="2326"/>
      <c r="G10" s="2329"/>
      <c r="H10" s="2326"/>
      <c r="I10" s="2344"/>
      <c r="J10" s="2326"/>
      <c r="K10" s="2329"/>
      <c r="L10" s="2337"/>
      <c r="M10" s="1540"/>
      <c r="N10" s="2214"/>
      <c r="O10" s="2341"/>
      <c r="P10" s="2341"/>
      <c r="Q10" s="2341"/>
      <c r="R10" s="2334"/>
      <c r="S10" s="1230"/>
      <c r="U10" s="660"/>
      <c r="V10" s="691"/>
      <c r="W10" s="691"/>
      <c r="X10" s="691"/>
      <c r="Y10" s="691"/>
      <c r="Z10" s="691"/>
      <c r="AA10" s="691"/>
      <c r="AB10" s="692"/>
    </row>
    <row r="11" spans="2:28" x14ac:dyDescent="0.25">
      <c r="B11" s="1541"/>
      <c r="C11" s="568"/>
      <c r="D11" s="590"/>
      <c r="E11" s="591"/>
      <c r="F11" s="592"/>
      <c r="G11" s="593"/>
      <c r="H11" s="1542">
        <f>F11*G11</f>
        <v>0</v>
      </c>
      <c r="I11" s="593" t="s">
        <v>464</v>
      </c>
      <c r="J11" s="593">
        <v>0</v>
      </c>
      <c r="K11" s="256">
        <f t="shared" ref="K11:K19" si="0">H11*J11</f>
        <v>0</v>
      </c>
      <c r="L11" s="1543">
        <f>H11+K11</f>
        <v>0</v>
      </c>
      <c r="M11" s="1544"/>
      <c r="N11" s="596">
        <v>0</v>
      </c>
      <c r="O11" s="592">
        <v>0</v>
      </c>
      <c r="P11" s="592">
        <v>0</v>
      </c>
      <c r="Q11" s="597">
        <v>0</v>
      </c>
      <c r="R11" s="598">
        <v>0</v>
      </c>
      <c r="S11" s="1545"/>
    </row>
    <row r="12" spans="2:28" x14ac:dyDescent="0.25">
      <c r="B12" s="1229"/>
      <c r="C12" s="37"/>
      <c r="D12" s="186"/>
      <c r="E12" s="141"/>
      <c r="F12" s="214"/>
      <c r="G12" s="60"/>
      <c r="H12" s="1546">
        <f t="shared" ref="H12:H19" si="1">F12*G12</f>
        <v>0</v>
      </c>
      <c r="I12" s="60"/>
      <c r="J12" s="255">
        <v>0</v>
      </c>
      <c r="K12" s="256">
        <f t="shared" si="0"/>
        <v>0</v>
      </c>
      <c r="L12" s="1547">
        <f>H12+K12</f>
        <v>0</v>
      </c>
      <c r="M12" s="1544"/>
      <c r="N12" s="219">
        <v>0</v>
      </c>
      <c r="O12" s="214">
        <v>0</v>
      </c>
      <c r="P12" s="214">
        <v>0</v>
      </c>
      <c r="Q12" s="243">
        <v>0</v>
      </c>
      <c r="R12" s="220">
        <v>0</v>
      </c>
      <c r="S12" s="1548"/>
    </row>
    <row r="13" spans="2:28" x14ac:dyDescent="0.25">
      <c r="B13" s="1229"/>
      <c r="C13" s="37"/>
      <c r="D13" s="186"/>
      <c r="E13" s="141"/>
      <c r="F13" s="214"/>
      <c r="G13" s="60"/>
      <c r="H13" s="1546">
        <f t="shared" si="1"/>
        <v>0</v>
      </c>
      <c r="I13" s="60"/>
      <c r="J13" s="60">
        <v>0</v>
      </c>
      <c r="K13" s="256">
        <f t="shared" si="0"/>
        <v>0</v>
      </c>
      <c r="L13" s="1547">
        <f t="shared" ref="L13:L19" si="2">H13+K13</f>
        <v>0</v>
      </c>
      <c r="M13" s="1544"/>
      <c r="N13" s="219">
        <v>0</v>
      </c>
      <c r="O13" s="214">
        <v>0</v>
      </c>
      <c r="P13" s="214">
        <v>0</v>
      </c>
      <c r="Q13" s="243">
        <v>0</v>
      </c>
      <c r="R13" s="220">
        <v>0</v>
      </c>
      <c r="S13" s="1230"/>
    </row>
    <row r="14" spans="2:28" x14ac:dyDescent="0.25">
      <c r="B14" s="1229"/>
      <c r="C14" s="37"/>
      <c r="D14" s="186"/>
      <c r="E14" s="141"/>
      <c r="F14" s="214"/>
      <c r="G14" s="60"/>
      <c r="H14" s="1546">
        <f t="shared" si="1"/>
        <v>0</v>
      </c>
      <c r="I14" s="60"/>
      <c r="J14" s="60">
        <v>0</v>
      </c>
      <c r="K14" s="256">
        <f t="shared" si="0"/>
        <v>0</v>
      </c>
      <c r="L14" s="1547">
        <f t="shared" si="2"/>
        <v>0</v>
      </c>
      <c r="M14" s="1544"/>
      <c r="N14" s="219">
        <v>0</v>
      </c>
      <c r="O14" s="214">
        <v>0</v>
      </c>
      <c r="P14" s="214">
        <v>0</v>
      </c>
      <c r="Q14" s="243">
        <v>0</v>
      </c>
      <c r="R14" s="220">
        <v>0</v>
      </c>
      <c r="S14" s="1230"/>
    </row>
    <row r="15" spans="2:28" x14ac:dyDescent="0.25">
      <c r="B15" s="1229"/>
      <c r="C15" s="37"/>
      <c r="D15" s="186"/>
      <c r="E15" s="141"/>
      <c r="F15" s="214"/>
      <c r="G15" s="60"/>
      <c r="H15" s="1546">
        <f t="shared" si="1"/>
        <v>0</v>
      </c>
      <c r="I15" s="60"/>
      <c r="J15" s="60">
        <v>0</v>
      </c>
      <c r="K15" s="256">
        <f t="shared" si="0"/>
        <v>0</v>
      </c>
      <c r="L15" s="1547">
        <f>H15+K15</f>
        <v>0</v>
      </c>
      <c r="M15" s="1544"/>
      <c r="N15" s="219">
        <v>0</v>
      </c>
      <c r="O15" s="214">
        <v>0</v>
      </c>
      <c r="P15" s="214">
        <v>0</v>
      </c>
      <c r="Q15" s="243">
        <v>0</v>
      </c>
      <c r="R15" s="220">
        <v>0</v>
      </c>
      <c r="S15" s="1230"/>
    </row>
    <row r="16" spans="2:28" x14ac:dyDescent="0.25">
      <c r="B16" s="1229"/>
      <c r="C16" s="37"/>
      <c r="D16" s="186"/>
      <c r="E16" s="141"/>
      <c r="F16" s="214"/>
      <c r="G16" s="60"/>
      <c r="H16" s="1546">
        <f t="shared" si="1"/>
        <v>0</v>
      </c>
      <c r="I16" s="60"/>
      <c r="J16" s="60">
        <v>0</v>
      </c>
      <c r="K16" s="256">
        <f t="shared" si="0"/>
        <v>0</v>
      </c>
      <c r="L16" s="1547">
        <f t="shared" si="2"/>
        <v>0</v>
      </c>
      <c r="M16" s="1544"/>
      <c r="N16" s="219">
        <v>0</v>
      </c>
      <c r="O16" s="214">
        <v>0</v>
      </c>
      <c r="P16" s="214">
        <v>0</v>
      </c>
      <c r="Q16" s="243">
        <v>0</v>
      </c>
      <c r="R16" s="220">
        <v>0</v>
      </c>
      <c r="S16" s="1230"/>
    </row>
    <row r="17" spans="2:23" x14ac:dyDescent="0.25">
      <c r="B17" s="1229"/>
      <c r="C17" s="37"/>
      <c r="D17" s="186"/>
      <c r="E17" s="141"/>
      <c r="F17" s="214"/>
      <c r="G17" s="60"/>
      <c r="H17" s="1546">
        <f t="shared" si="1"/>
        <v>0</v>
      </c>
      <c r="I17" s="60"/>
      <c r="J17" s="60">
        <v>0</v>
      </c>
      <c r="K17" s="256">
        <f t="shared" si="0"/>
        <v>0</v>
      </c>
      <c r="L17" s="1547">
        <f t="shared" si="2"/>
        <v>0</v>
      </c>
      <c r="M17" s="1544"/>
      <c r="N17" s="219">
        <v>0</v>
      </c>
      <c r="O17" s="214">
        <v>0</v>
      </c>
      <c r="P17" s="214">
        <v>0</v>
      </c>
      <c r="Q17" s="243">
        <v>0</v>
      </c>
      <c r="R17" s="220">
        <v>0</v>
      </c>
      <c r="S17" s="1230"/>
    </row>
    <row r="18" spans="2:23" x14ac:dyDescent="0.25">
      <c r="B18" s="1229"/>
      <c r="C18" s="37"/>
      <c r="D18" s="186"/>
      <c r="E18" s="141"/>
      <c r="F18" s="214"/>
      <c r="G18" s="60"/>
      <c r="H18" s="1546">
        <f t="shared" si="1"/>
        <v>0</v>
      </c>
      <c r="I18" s="60"/>
      <c r="J18" s="60">
        <v>0</v>
      </c>
      <c r="K18" s="256">
        <f t="shared" si="0"/>
        <v>0</v>
      </c>
      <c r="L18" s="1547">
        <f t="shared" si="2"/>
        <v>0</v>
      </c>
      <c r="M18" s="1544"/>
      <c r="N18" s="219">
        <v>0</v>
      </c>
      <c r="O18" s="214">
        <v>0</v>
      </c>
      <c r="P18" s="214">
        <v>0</v>
      </c>
      <c r="Q18" s="243">
        <v>0</v>
      </c>
      <c r="R18" s="220">
        <v>0</v>
      </c>
      <c r="S18" s="1230"/>
    </row>
    <row r="19" spans="2:23" ht="15.75" thickBot="1" x14ac:dyDescent="0.3">
      <c r="B19" s="1229"/>
      <c r="C19" s="585"/>
      <c r="D19" s="594"/>
      <c r="E19" s="595"/>
      <c r="F19" s="587"/>
      <c r="G19" s="588"/>
      <c r="H19" s="1549">
        <f t="shared" si="1"/>
        <v>0</v>
      </c>
      <c r="I19" s="588"/>
      <c r="J19" s="588">
        <v>0</v>
      </c>
      <c r="K19" s="589">
        <f t="shared" si="0"/>
        <v>0</v>
      </c>
      <c r="L19" s="1550">
        <f t="shared" si="2"/>
        <v>0</v>
      </c>
      <c r="M19" s="1544"/>
      <c r="N19" s="221">
        <v>0</v>
      </c>
      <c r="O19" s="215">
        <v>0</v>
      </c>
      <c r="P19" s="215">
        <v>0</v>
      </c>
      <c r="Q19" s="244">
        <v>0</v>
      </c>
      <c r="R19" s="222">
        <v>0</v>
      </c>
      <c r="S19" s="1230"/>
    </row>
    <row r="20" spans="2:23" x14ac:dyDescent="0.25">
      <c r="B20" s="1229"/>
      <c r="C20" s="649"/>
      <c r="D20" s="649"/>
      <c r="E20" s="1551"/>
      <c r="F20" s="1552"/>
      <c r="G20" s="1553"/>
      <c r="H20" s="1554"/>
      <c r="I20" s="657"/>
      <c r="J20" s="1555" t="s">
        <v>581</v>
      </c>
      <c r="K20" s="1556"/>
      <c r="L20" s="1557">
        <f>SUMIF(D11:D19,"On Site",L11:L19)</f>
        <v>0</v>
      </c>
      <c r="M20" s="1544"/>
      <c r="N20" s="1558"/>
      <c r="O20" s="1559"/>
      <c r="P20" s="1559"/>
      <c r="Q20" s="1560"/>
      <c r="R20" s="1561"/>
      <c r="S20" s="1230"/>
    </row>
    <row r="21" spans="2:23" ht="15.75" thickBot="1" x14ac:dyDescent="0.3">
      <c r="B21" s="1229"/>
      <c r="C21" s="649"/>
      <c r="D21" s="649"/>
      <c r="E21" s="1551"/>
      <c r="F21" s="1552"/>
      <c r="G21" s="1553"/>
      <c r="H21" s="1554"/>
      <c r="I21" s="657"/>
      <c r="J21" s="1555" t="s">
        <v>582</v>
      </c>
      <c r="K21" s="1556"/>
      <c r="L21" s="1562">
        <f>SUMIF(D11:D19,"Off Site",L11:L19)</f>
        <v>0</v>
      </c>
      <c r="M21" s="1544"/>
      <c r="N21" s="1563"/>
      <c r="O21" s="1564"/>
      <c r="P21" s="1564"/>
      <c r="Q21" s="1565"/>
      <c r="R21" s="1566"/>
      <c r="S21" s="1230"/>
    </row>
    <row r="22" spans="2:23" ht="17.25" thickTop="1" thickBot="1" x14ac:dyDescent="0.3">
      <c r="B22" s="1567"/>
      <c r="C22" s="657"/>
      <c r="D22" s="1568"/>
      <c r="E22" s="1568"/>
      <c r="F22" s="1568"/>
      <c r="G22" s="1568"/>
      <c r="H22" s="1569"/>
      <c r="I22" s="1569"/>
      <c r="J22" s="1569"/>
      <c r="K22" s="1570" t="s">
        <v>303</v>
      </c>
      <c r="L22" s="1571">
        <f>ROUND((SUM(L11:L19)),0)</f>
        <v>0</v>
      </c>
      <c r="M22" s="1572"/>
      <c r="N22" s="1573">
        <f>ROUND((SUM(N11:N19)),0)</f>
        <v>0</v>
      </c>
      <c r="O22" s="1574">
        <f>ROUND((SUM(O11:O19)),0)</f>
        <v>0</v>
      </c>
      <c r="P22" s="1574">
        <f>ROUND((SUM(P11:P19)),0)</f>
        <v>0</v>
      </c>
      <c r="Q22" s="1574">
        <f>ROUND((SUM(Q11:Q19)),0)</f>
        <v>0</v>
      </c>
      <c r="R22" s="1575">
        <f>ROUND((SUM(R11:R19)),0)</f>
        <v>0</v>
      </c>
      <c r="S22" s="1230"/>
      <c r="W22" s="387"/>
    </row>
    <row r="23" spans="2:23" ht="3.75" customHeight="1" thickTop="1" x14ac:dyDescent="0.25">
      <c r="B23" s="1567"/>
      <c r="C23" s="1568"/>
      <c r="D23" s="1568"/>
      <c r="E23" s="1568"/>
      <c r="F23" s="1568"/>
      <c r="G23" s="1568"/>
      <c r="H23" s="1569"/>
      <c r="I23" s="1569"/>
      <c r="J23" s="1569"/>
      <c r="K23" s="1555"/>
      <c r="L23" s="1576"/>
      <c r="M23" s="1555"/>
      <c r="N23" s="1576"/>
      <c r="O23" s="1576"/>
      <c r="P23" s="1576"/>
      <c r="Q23" s="1576"/>
      <c r="R23" s="1576"/>
      <c r="S23" s="1230"/>
      <c r="W23" s="387"/>
    </row>
    <row r="24" spans="2:23" ht="15" customHeight="1" x14ac:dyDescent="0.25">
      <c r="B24" s="1567"/>
      <c r="C24" s="1568"/>
      <c r="D24" s="1568"/>
      <c r="E24" s="1568"/>
      <c r="F24" s="1568"/>
      <c r="G24" s="1568"/>
      <c r="H24" s="2193" t="str">
        <f>IF(L22&gt;(SUM(N22:R22)),Messages!B88,(IF(AND(L22&lt;&gt;0,L22&lt;=(SUM(N22:R22))),Messages!B89,"")))</f>
        <v/>
      </c>
      <c r="I24" s="2193"/>
      <c r="J24" s="2193"/>
      <c r="K24" s="2193"/>
      <c r="L24" s="2193"/>
      <c r="M24" s="1555"/>
      <c r="N24" s="657"/>
      <c r="O24" s="657"/>
      <c r="P24" s="657"/>
      <c r="Q24" s="657"/>
      <c r="R24" s="657"/>
      <c r="S24" s="1230"/>
    </row>
    <row r="25" spans="2:23" ht="7.5" customHeight="1" thickBot="1" x14ac:dyDescent="0.3">
      <c r="B25" s="1567"/>
      <c r="C25" s="1568"/>
      <c r="D25" s="1568"/>
      <c r="E25" s="1568"/>
      <c r="F25" s="1568"/>
      <c r="G25" s="1568"/>
      <c r="H25" s="1569"/>
      <c r="I25" s="1569"/>
      <c r="J25" s="1569"/>
      <c r="K25" s="1555"/>
      <c r="L25" s="1555"/>
      <c r="M25" s="1555"/>
      <c r="N25" s="1577"/>
      <c r="O25" s="1577"/>
      <c r="P25" s="1577"/>
      <c r="Q25" s="1577"/>
      <c r="R25" s="1577"/>
      <c r="S25" s="1230"/>
    </row>
    <row r="26" spans="2:23" ht="16.5" thickBot="1" x14ac:dyDescent="0.3">
      <c r="B26" s="1229"/>
      <c r="C26" s="2302" t="s">
        <v>304</v>
      </c>
      <c r="D26" s="2303"/>
      <c r="E26" s="2303"/>
      <c r="F26" s="2303"/>
      <c r="G26" s="2303"/>
      <c r="H26" s="2303"/>
      <c r="I26" s="2303"/>
      <c r="J26" s="2303"/>
      <c r="K26" s="2303"/>
      <c r="L26" s="2304"/>
      <c r="M26" s="657"/>
      <c r="N26" s="2298" t="s">
        <v>306</v>
      </c>
      <c r="O26" s="2299"/>
      <c r="P26" s="2299"/>
      <c r="Q26" s="2300"/>
      <c r="R26" s="2301"/>
      <c r="S26" s="1230"/>
    </row>
    <row r="27" spans="2:23" ht="78" thickBot="1" x14ac:dyDescent="0.3">
      <c r="B27" s="1567"/>
      <c r="C27" s="2305" t="s">
        <v>689</v>
      </c>
      <c r="D27" s="2306"/>
      <c r="E27" s="1578" t="s">
        <v>299</v>
      </c>
      <c r="F27" s="1579" t="s">
        <v>687</v>
      </c>
      <c r="G27" s="1580" t="s">
        <v>300</v>
      </c>
      <c r="H27" s="1579" t="s">
        <v>301</v>
      </c>
      <c r="I27" s="1581" t="s">
        <v>614</v>
      </c>
      <c r="J27" s="1582" t="s">
        <v>613</v>
      </c>
      <c r="K27" s="1580" t="s">
        <v>302</v>
      </c>
      <c r="L27" s="1583" t="s">
        <v>305</v>
      </c>
      <c r="M27" s="1540"/>
      <c r="N27" s="1584" t="s">
        <v>307</v>
      </c>
      <c r="O27" s="1585" t="str">
        <f>IF('8B'!C38="","Enter Source Name on Form 8B",'8B'!C38)</f>
        <v>Enter Source Name on Form 8B</v>
      </c>
      <c r="P27" s="1586" t="str">
        <f>IF('8B'!C39="","Enter Source Name on Form 8B",'8B'!C39)</f>
        <v>Enter Source Name on Form 8B</v>
      </c>
      <c r="Q27" s="1586" t="str">
        <f>IF('8B'!C40="","Enter Source Name on Form 8B",'8B'!C40)</f>
        <v>Enter Source Name on Form 8B</v>
      </c>
      <c r="R27" s="1587" t="str">
        <f>IF('8B'!C41="","Enter Source Name on Form 8B",'8B'!C41)</f>
        <v>Enter Source Name on Form 8B</v>
      </c>
      <c r="S27" s="1230"/>
    </row>
    <row r="28" spans="2:23" ht="15" customHeight="1" x14ac:dyDescent="0.25">
      <c r="B28" s="1567"/>
      <c r="C28" s="2307"/>
      <c r="D28" s="2308"/>
      <c r="E28" s="57"/>
      <c r="F28" s="212"/>
      <c r="G28" s="58"/>
      <c r="H28" s="1588">
        <f t="shared" ref="H28:H36" si="3">F28*G28</f>
        <v>0</v>
      </c>
      <c r="I28" s="58" t="s">
        <v>464</v>
      </c>
      <c r="J28" s="58">
        <v>0</v>
      </c>
      <c r="K28" s="256">
        <f>H28*J28</f>
        <v>0</v>
      </c>
      <c r="L28" s="1589">
        <f>H28+K28</f>
        <v>0</v>
      </c>
      <c r="M28" s="1544"/>
      <c r="N28" s="416">
        <v>0</v>
      </c>
      <c r="O28" s="216">
        <v>0</v>
      </c>
      <c r="P28" s="217">
        <v>0</v>
      </c>
      <c r="Q28" s="217">
        <v>0</v>
      </c>
      <c r="R28" s="218">
        <v>0</v>
      </c>
      <c r="S28" s="1230"/>
    </row>
    <row r="29" spans="2:23" ht="15" customHeight="1" x14ac:dyDescent="0.25">
      <c r="B29" s="1567"/>
      <c r="C29" s="2309"/>
      <c r="D29" s="2310"/>
      <c r="E29" s="59"/>
      <c r="F29" s="213"/>
      <c r="G29" s="60"/>
      <c r="H29" s="1546">
        <f t="shared" si="3"/>
        <v>0</v>
      </c>
      <c r="I29" s="60"/>
      <c r="J29" s="255">
        <v>0</v>
      </c>
      <c r="K29" s="256">
        <f>H29*J29</f>
        <v>0</v>
      </c>
      <c r="L29" s="1547">
        <f>H29+K29</f>
        <v>0</v>
      </c>
      <c r="M29" s="1544"/>
      <c r="N29" s="417">
        <v>0</v>
      </c>
      <c r="O29" s="219">
        <v>0</v>
      </c>
      <c r="P29" s="214">
        <v>0</v>
      </c>
      <c r="Q29" s="214">
        <v>0</v>
      </c>
      <c r="R29" s="220">
        <v>0</v>
      </c>
      <c r="S29" s="1230"/>
    </row>
    <row r="30" spans="2:23" ht="15" customHeight="1" x14ac:dyDescent="0.25">
      <c r="B30" s="1567"/>
      <c r="C30" s="2309"/>
      <c r="D30" s="2310"/>
      <c r="E30" s="59"/>
      <c r="F30" s="213"/>
      <c r="G30" s="60"/>
      <c r="H30" s="1546">
        <f t="shared" si="3"/>
        <v>0</v>
      </c>
      <c r="I30" s="60"/>
      <c r="J30" s="60">
        <v>0</v>
      </c>
      <c r="K30" s="368">
        <f t="shared" ref="K30:K36" si="4">H30*J30</f>
        <v>0</v>
      </c>
      <c r="L30" s="1547">
        <f t="shared" ref="L30:L36" si="5">H30+K30</f>
        <v>0</v>
      </c>
      <c r="M30" s="1544"/>
      <c r="N30" s="417">
        <v>0</v>
      </c>
      <c r="O30" s="219">
        <v>0</v>
      </c>
      <c r="P30" s="214">
        <v>0</v>
      </c>
      <c r="Q30" s="214">
        <v>0</v>
      </c>
      <c r="R30" s="220">
        <v>0</v>
      </c>
      <c r="S30" s="1230"/>
    </row>
    <row r="31" spans="2:23" ht="15" customHeight="1" x14ac:dyDescent="0.25">
      <c r="B31" s="1567"/>
      <c r="C31" s="2309"/>
      <c r="D31" s="2310"/>
      <c r="E31" s="59"/>
      <c r="F31" s="213"/>
      <c r="G31" s="60"/>
      <c r="H31" s="1546">
        <f t="shared" si="3"/>
        <v>0</v>
      </c>
      <c r="I31" s="60"/>
      <c r="J31" s="60">
        <v>0</v>
      </c>
      <c r="K31" s="256">
        <f t="shared" si="4"/>
        <v>0</v>
      </c>
      <c r="L31" s="1547">
        <f t="shared" si="5"/>
        <v>0</v>
      </c>
      <c r="M31" s="1544"/>
      <c r="N31" s="417">
        <v>0</v>
      </c>
      <c r="O31" s="219">
        <v>0</v>
      </c>
      <c r="P31" s="214">
        <v>0</v>
      </c>
      <c r="Q31" s="214">
        <v>0</v>
      </c>
      <c r="R31" s="220">
        <v>0</v>
      </c>
      <c r="S31" s="1230"/>
    </row>
    <row r="32" spans="2:23" ht="15" customHeight="1" x14ac:dyDescent="0.25">
      <c r="B32" s="1567"/>
      <c r="C32" s="2309"/>
      <c r="D32" s="2310"/>
      <c r="E32" s="59"/>
      <c r="F32" s="213"/>
      <c r="G32" s="60"/>
      <c r="H32" s="1546">
        <f t="shared" si="3"/>
        <v>0</v>
      </c>
      <c r="I32" s="60"/>
      <c r="J32" s="60">
        <v>0</v>
      </c>
      <c r="K32" s="256">
        <f t="shared" si="4"/>
        <v>0</v>
      </c>
      <c r="L32" s="1547">
        <f t="shared" si="5"/>
        <v>0</v>
      </c>
      <c r="M32" s="1544"/>
      <c r="N32" s="417">
        <v>0</v>
      </c>
      <c r="O32" s="219">
        <v>0</v>
      </c>
      <c r="P32" s="214">
        <v>0</v>
      </c>
      <c r="Q32" s="214">
        <v>0</v>
      </c>
      <c r="R32" s="220">
        <v>0</v>
      </c>
      <c r="S32" s="1230"/>
    </row>
    <row r="33" spans="2:29" ht="15" customHeight="1" x14ac:dyDescent="0.25">
      <c r="B33" s="1567"/>
      <c r="C33" s="2309"/>
      <c r="D33" s="2310"/>
      <c r="E33" s="59"/>
      <c r="F33" s="214"/>
      <c r="G33" s="60"/>
      <c r="H33" s="1546">
        <f t="shared" si="3"/>
        <v>0</v>
      </c>
      <c r="I33" s="60"/>
      <c r="J33" s="60">
        <v>0</v>
      </c>
      <c r="K33" s="256">
        <f t="shared" si="4"/>
        <v>0</v>
      </c>
      <c r="L33" s="1547">
        <f t="shared" si="5"/>
        <v>0</v>
      </c>
      <c r="M33" s="1544"/>
      <c r="N33" s="417">
        <v>0</v>
      </c>
      <c r="O33" s="219">
        <v>0</v>
      </c>
      <c r="P33" s="214">
        <v>0</v>
      </c>
      <c r="Q33" s="214">
        <v>0</v>
      </c>
      <c r="R33" s="220">
        <v>0</v>
      </c>
      <c r="S33" s="1230"/>
    </row>
    <row r="34" spans="2:29" ht="15" customHeight="1" x14ac:dyDescent="0.25">
      <c r="B34" s="1567"/>
      <c r="C34" s="2309"/>
      <c r="D34" s="2310"/>
      <c r="E34" s="59"/>
      <c r="F34" s="214"/>
      <c r="G34" s="60"/>
      <c r="H34" s="1546">
        <f t="shared" si="3"/>
        <v>0</v>
      </c>
      <c r="I34" s="60"/>
      <c r="J34" s="60">
        <v>0</v>
      </c>
      <c r="K34" s="256">
        <f t="shared" si="4"/>
        <v>0</v>
      </c>
      <c r="L34" s="1547">
        <f t="shared" si="5"/>
        <v>0</v>
      </c>
      <c r="M34" s="1544"/>
      <c r="N34" s="417">
        <v>0</v>
      </c>
      <c r="O34" s="219">
        <v>0</v>
      </c>
      <c r="P34" s="214">
        <v>0</v>
      </c>
      <c r="Q34" s="214">
        <v>0</v>
      </c>
      <c r="R34" s="220">
        <v>0</v>
      </c>
      <c r="S34" s="1230"/>
    </row>
    <row r="35" spans="2:29" ht="15" customHeight="1" x14ac:dyDescent="0.25">
      <c r="B35" s="1567"/>
      <c r="C35" s="2309"/>
      <c r="D35" s="2310"/>
      <c r="E35" s="59"/>
      <c r="F35" s="214"/>
      <c r="G35" s="60"/>
      <c r="H35" s="1546">
        <f t="shared" si="3"/>
        <v>0</v>
      </c>
      <c r="I35" s="60"/>
      <c r="J35" s="60">
        <v>0</v>
      </c>
      <c r="K35" s="256">
        <f t="shared" si="4"/>
        <v>0</v>
      </c>
      <c r="L35" s="1547">
        <f t="shared" si="5"/>
        <v>0</v>
      </c>
      <c r="M35" s="1544"/>
      <c r="N35" s="417">
        <v>0</v>
      </c>
      <c r="O35" s="219">
        <v>0</v>
      </c>
      <c r="P35" s="214">
        <v>0</v>
      </c>
      <c r="Q35" s="214">
        <v>0</v>
      </c>
      <c r="R35" s="220">
        <v>0</v>
      </c>
      <c r="S35" s="1230"/>
    </row>
    <row r="36" spans="2:29" ht="15" customHeight="1" thickBot="1" x14ac:dyDescent="0.3">
      <c r="B36" s="1567"/>
      <c r="C36" s="2314"/>
      <c r="D36" s="2315"/>
      <c r="E36" s="586"/>
      <c r="F36" s="587"/>
      <c r="G36" s="588"/>
      <c r="H36" s="1549">
        <f t="shared" si="3"/>
        <v>0</v>
      </c>
      <c r="I36" s="588"/>
      <c r="J36" s="588">
        <v>0</v>
      </c>
      <c r="K36" s="589">
        <f t="shared" si="4"/>
        <v>0</v>
      </c>
      <c r="L36" s="1590">
        <f t="shared" si="5"/>
        <v>0</v>
      </c>
      <c r="M36" s="1544"/>
      <c r="N36" s="418">
        <v>0</v>
      </c>
      <c r="O36" s="221">
        <v>0</v>
      </c>
      <c r="P36" s="215">
        <v>0</v>
      </c>
      <c r="Q36" s="215">
        <v>0</v>
      </c>
      <c r="R36" s="222">
        <v>0</v>
      </c>
      <c r="S36" s="1230"/>
    </row>
    <row r="37" spans="2:29" ht="15" customHeight="1" thickTop="1" thickBot="1" x14ac:dyDescent="0.3">
      <c r="B37" s="1567"/>
      <c r="C37" s="657"/>
      <c r="D37" s="657"/>
      <c r="E37" s="657"/>
      <c r="F37" s="657"/>
      <c r="G37" s="1569"/>
      <c r="H37" s="2312" t="s">
        <v>308</v>
      </c>
      <c r="I37" s="2312"/>
      <c r="J37" s="2312"/>
      <c r="K37" s="2313"/>
      <c r="L37" s="1571">
        <f>ROUND((SUM(L28:L36)),0)</f>
        <v>0</v>
      </c>
      <c r="M37" s="1572"/>
      <c r="N37" s="1591">
        <f>ROUND((SUM(N28:N36)),0)</f>
        <v>0</v>
      </c>
      <c r="O37" s="1592">
        <f>ROUND((SUM(O28:O36)),0)</f>
        <v>0</v>
      </c>
      <c r="P37" s="1593">
        <f>ROUND((SUM(P28:P36)),0)</f>
        <v>0</v>
      </c>
      <c r="Q37" s="1593">
        <f>ROUND((SUM(Q28:Q36)),0)</f>
        <v>0</v>
      </c>
      <c r="R37" s="1594">
        <f>ROUND((SUM(R28:R36)),0)</f>
        <v>0</v>
      </c>
      <c r="S37" s="1230"/>
    </row>
    <row r="38" spans="2:29" ht="3.75" customHeight="1" thickTop="1" x14ac:dyDescent="0.25">
      <c r="B38" s="1567"/>
      <c r="C38" s="1568"/>
      <c r="D38" s="1568"/>
      <c r="E38" s="1568"/>
      <c r="F38" s="1568"/>
      <c r="G38" s="1569"/>
      <c r="H38" s="1569"/>
      <c r="I38" s="1569"/>
      <c r="J38" s="1569"/>
      <c r="K38" s="1555"/>
      <c r="L38" s="1576"/>
      <c r="M38" s="1555"/>
      <c r="N38" s="1595"/>
      <c r="O38" s="1595"/>
      <c r="P38" s="1595"/>
      <c r="Q38" s="1595"/>
      <c r="R38" s="1595"/>
      <c r="S38" s="1230"/>
    </row>
    <row r="39" spans="2:29" ht="15" customHeight="1" x14ac:dyDescent="0.25">
      <c r="B39" s="1567"/>
      <c r="C39" s="1568"/>
      <c r="D39" s="1568"/>
      <c r="E39" s="1568"/>
      <c r="F39" s="2311" t="str">
        <f>IF(L37&gt;(SUM(O37:T37)),Messages!B95,(IF(AND(L37&lt;&gt;0,L37&lt;=(SUM(O37:T37))),Messages!B96,"")))</f>
        <v/>
      </c>
      <c r="G39" s="2311"/>
      <c r="H39" s="2311"/>
      <c r="I39" s="2311"/>
      <c r="J39" s="2311"/>
      <c r="K39" s="2311"/>
      <c r="L39" s="2311"/>
      <c r="M39" s="1555"/>
      <c r="N39" s="1596"/>
      <c r="O39" s="1596"/>
      <c r="P39" s="1596"/>
      <c r="Q39" s="1596"/>
      <c r="R39" s="1596"/>
      <c r="S39" s="1230"/>
      <c r="V39" s="371"/>
      <c r="W39" s="371"/>
      <c r="X39" s="371"/>
      <c r="Y39" s="371"/>
      <c r="Z39" s="371"/>
      <c r="AA39" s="371"/>
      <c r="AB39" s="371"/>
      <c r="AC39" s="371"/>
    </row>
    <row r="40" spans="2:29" ht="15" customHeight="1" thickBot="1" x14ac:dyDescent="0.3">
      <c r="B40" s="1567"/>
      <c r="C40" s="1568"/>
      <c r="D40" s="1568"/>
      <c r="E40" s="1568"/>
      <c r="F40" s="1568"/>
      <c r="G40" s="1568"/>
      <c r="H40" s="1597"/>
      <c r="I40" s="1597"/>
      <c r="J40" s="1597"/>
      <c r="K40" s="1597"/>
      <c r="L40" s="1597"/>
      <c r="M40" s="1555"/>
      <c r="N40" s="1598"/>
      <c r="O40" s="1598"/>
      <c r="P40" s="1598"/>
      <c r="Q40" s="1598"/>
      <c r="R40" s="1598"/>
      <c r="S40" s="1230"/>
      <c r="V40" s="371"/>
      <c r="W40" s="371"/>
      <c r="X40" s="371"/>
      <c r="Y40" s="371"/>
      <c r="Z40" s="371"/>
      <c r="AA40" s="371"/>
      <c r="AB40" s="371"/>
      <c r="AC40" s="371"/>
    </row>
    <row r="41" spans="2:29" ht="37.5" thickBot="1" x14ac:dyDescent="0.3">
      <c r="B41" s="1567"/>
      <c r="C41" s="657"/>
      <c r="D41" s="1599"/>
      <c r="E41" s="1600"/>
      <c r="F41" s="2295" t="s">
        <v>604</v>
      </c>
      <c r="G41" s="2296"/>
      <c r="H41" s="2296"/>
      <c r="I41" s="2296"/>
      <c r="J41" s="2296"/>
      <c r="K41" s="2296"/>
      <c r="L41" s="2297"/>
      <c r="M41" s="1555"/>
      <c r="N41" s="1601" t="s">
        <v>307</v>
      </c>
      <c r="O41" s="1602" t="str">
        <f>O27</f>
        <v>Enter Source Name on Form 8B</v>
      </c>
      <c r="P41" s="1603" t="str">
        <f>P27</f>
        <v>Enter Source Name on Form 8B</v>
      </c>
      <c r="Q41" s="1603" t="str">
        <f>Q27</f>
        <v>Enter Source Name on Form 8B</v>
      </c>
      <c r="R41" s="1604" t="str">
        <f>R27</f>
        <v>Enter Source Name on Form 8B</v>
      </c>
      <c r="S41" s="1230"/>
      <c r="V41" s="371"/>
      <c r="X41" s="371"/>
      <c r="Y41" s="371"/>
      <c r="Z41" s="371"/>
      <c r="AA41" s="371"/>
      <c r="AB41" s="371"/>
      <c r="AC41" s="371"/>
    </row>
    <row r="42" spans="2:29" ht="15" customHeight="1" x14ac:dyDescent="0.25">
      <c r="B42" s="1567"/>
      <c r="C42" s="657"/>
      <c r="D42" s="657"/>
      <c r="E42" s="657"/>
      <c r="F42" s="2366" t="s">
        <v>583</v>
      </c>
      <c r="G42" s="2366"/>
      <c r="H42" s="2366"/>
      <c r="I42" s="1145"/>
      <c r="J42" s="1145"/>
      <c r="K42" s="1605"/>
      <c r="L42" s="223">
        <v>0</v>
      </c>
      <c r="M42" s="1606"/>
      <c r="N42" s="416">
        <v>0</v>
      </c>
      <c r="O42" s="216">
        <v>0</v>
      </c>
      <c r="P42" s="217">
        <v>0</v>
      </c>
      <c r="Q42" s="217">
        <v>0</v>
      </c>
      <c r="R42" s="218">
        <v>0</v>
      </c>
      <c r="S42" s="1230"/>
      <c r="V42" s="371"/>
      <c r="W42" s="371"/>
      <c r="X42" s="371"/>
      <c r="Y42" s="371"/>
      <c r="Z42" s="371"/>
      <c r="AA42" s="371"/>
      <c r="AB42" s="371"/>
      <c r="AC42" s="371"/>
    </row>
    <row r="43" spans="2:29" x14ac:dyDescent="0.25">
      <c r="B43" s="1567"/>
      <c r="C43" s="657"/>
      <c r="D43" s="657"/>
      <c r="E43" s="657"/>
      <c r="F43" s="1607" t="s">
        <v>309</v>
      </c>
      <c r="G43" s="1608"/>
      <c r="H43" s="1608"/>
      <c r="I43" s="1119"/>
      <c r="J43" s="1119"/>
      <c r="K43" s="1609"/>
      <c r="L43" s="224">
        <v>0</v>
      </c>
      <c r="M43" s="1606"/>
      <c r="N43" s="417">
        <v>0</v>
      </c>
      <c r="O43" s="219">
        <v>0</v>
      </c>
      <c r="P43" s="214">
        <v>0</v>
      </c>
      <c r="Q43" s="214">
        <v>0</v>
      </c>
      <c r="R43" s="220">
        <v>0</v>
      </c>
      <c r="S43" s="1230"/>
    </row>
    <row r="44" spans="2:29" ht="15.75" customHeight="1" x14ac:dyDescent="0.25">
      <c r="B44" s="1567"/>
      <c r="C44" s="657"/>
      <c r="D44" s="657"/>
      <c r="E44" s="657"/>
      <c r="F44" s="2370" t="s">
        <v>584</v>
      </c>
      <c r="G44" s="2370"/>
      <c r="H44" s="1608"/>
      <c r="I44" s="1119"/>
      <c r="J44" s="1119"/>
      <c r="K44" s="1609"/>
      <c r="L44" s="224">
        <v>0</v>
      </c>
      <c r="M44" s="1606"/>
      <c r="N44" s="417">
        <v>0</v>
      </c>
      <c r="O44" s="219">
        <v>0</v>
      </c>
      <c r="P44" s="214">
        <v>0</v>
      </c>
      <c r="Q44" s="214">
        <v>0</v>
      </c>
      <c r="R44" s="220">
        <v>0</v>
      </c>
      <c r="S44" s="1230"/>
    </row>
    <row r="45" spans="2:29" x14ac:dyDescent="0.25">
      <c r="B45" s="1567"/>
      <c r="C45" s="657"/>
      <c r="D45" s="657"/>
      <c r="E45" s="657"/>
      <c r="F45" s="1607" t="s">
        <v>310</v>
      </c>
      <c r="G45" s="1608"/>
      <c r="H45" s="1608"/>
      <c r="I45" s="1119"/>
      <c r="J45" s="1119"/>
      <c r="K45" s="1609"/>
      <c r="L45" s="224">
        <v>0</v>
      </c>
      <c r="M45" s="1606"/>
      <c r="N45" s="417">
        <v>0</v>
      </c>
      <c r="O45" s="219">
        <v>0</v>
      </c>
      <c r="P45" s="214">
        <v>0</v>
      </c>
      <c r="Q45" s="214">
        <v>0</v>
      </c>
      <c r="R45" s="220">
        <v>0</v>
      </c>
      <c r="S45" s="1230"/>
    </row>
    <row r="46" spans="2:29" x14ac:dyDescent="0.25">
      <c r="B46" s="1567"/>
      <c r="C46" s="657"/>
      <c r="D46" s="657"/>
      <c r="E46" s="657"/>
      <c r="F46" s="1607" t="s">
        <v>311</v>
      </c>
      <c r="G46" s="1608"/>
      <c r="H46" s="1608"/>
      <c r="I46" s="1119"/>
      <c r="J46" s="1119"/>
      <c r="K46" s="1609"/>
      <c r="L46" s="224">
        <v>0</v>
      </c>
      <c r="M46" s="1606"/>
      <c r="N46" s="417">
        <v>0</v>
      </c>
      <c r="O46" s="219">
        <v>0</v>
      </c>
      <c r="P46" s="214">
        <v>0</v>
      </c>
      <c r="Q46" s="214">
        <v>0</v>
      </c>
      <c r="R46" s="220">
        <v>0</v>
      </c>
      <c r="S46" s="1230"/>
    </row>
    <row r="47" spans="2:29" x14ac:dyDescent="0.25">
      <c r="B47" s="1567"/>
      <c r="C47" s="657"/>
      <c r="D47" s="657"/>
      <c r="E47" s="657"/>
      <c r="F47" s="1607" t="s">
        <v>312</v>
      </c>
      <c r="G47" s="1608"/>
      <c r="H47" s="1608"/>
      <c r="I47" s="1119"/>
      <c r="J47" s="1119"/>
      <c r="K47" s="1609"/>
      <c r="L47" s="224">
        <v>0</v>
      </c>
      <c r="M47" s="1606"/>
      <c r="N47" s="417">
        <v>0</v>
      </c>
      <c r="O47" s="219">
        <v>0</v>
      </c>
      <c r="P47" s="214">
        <v>0</v>
      </c>
      <c r="Q47" s="214">
        <v>0</v>
      </c>
      <c r="R47" s="220">
        <v>0</v>
      </c>
      <c r="S47" s="1230"/>
    </row>
    <row r="48" spans="2:29" x14ac:dyDescent="0.25">
      <c r="B48" s="1567"/>
      <c r="C48" s="657"/>
      <c r="D48" s="657"/>
      <c r="E48" s="657"/>
      <c r="F48" s="2365" t="s">
        <v>585</v>
      </c>
      <c r="G48" s="2365"/>
      <c r="H48" s="2365"/>
      <c r="I48" s="657"/>
      <c r="J48" s="657"/>
      <c r="K48" s="657"/>
      <c r="L48" s="224">
        <v>0</v>
      </c>
      <c r="M48" s="1606"/>
      <c r="N48" s="417">
        <v>0</v>
      </c>
      <c r="O48" s="219">
        <v>0</v>
      </c>
      <c r="P48" s="214">
        <v>0</v>
      </c>
      <c r="Q48" s="214">
        <v>0</v>
      </c>
      <c r="R48" s="220">
        <v>0</v>
      </c>
      <c r="S48" s="1230"/>
    </row>
    <row r="49" spans="2:19" x14ac:dyDescent="0.25">
      <c r="B49" s="1567"/>
      <c r="C49" s="657"/>
      <c r="D49" s="657"/>
      <c r="E49" s="657"/>
      <c r="F49" s="1610" t="s">
        <v>371</v>
      </c>
      <c r="G49" s="2359"/>
      <c r="H49" s="2360"/>
      <c r="I49" s="2360"/>
      <c r="J49" s="2360"/>
      <c r="K49" s="2361"/>
      <c r="L49" s="224">
        <v>0</v>
      </c>
      <c r="M49" s="1606"/>
      <c r="N49" s="417">
        <v>0</v>
      </c>
      <c r="O49" s="219">
        <v>0</v>
      </c>
      <c r="P49" s="214">
        <v>0</v>
      </c>
      <c r="Q49" s="214">
        <v>0</v>
      </c>
      <c r="R49" s="220">
        <v>0</v>
      </c>
      <c r="S49" s="1230"/>
    </row>
    <row r="50" spans="2:19" x14ac:dyDescent="0.25">
      <c r="B50" s="1567"/>
      <c r="C50" s="657"/>
      <c r="D50" s="657"/>
      <c r="E50" s="657"/>
      <c r="F50" s="1610" t="s">
        <v>371</v>
      </c>
      <c r="G50" s="2362"/>
      <c r="H50" s="2363"/>
      <c r="I50" s="2363"/>
      <c r="J50" s="2363"/>
      <c r="K50" s="2364"/>
      <c r="L50" s="224">
        <v>0</v>
      </c>
      <c r="M50" s="1606"/>
      <c r="N50" s="417">
        <v>0</v>
      </c>
      <c r="O50" s="219">
        <v>0</v>
      </c>
      <c r="P50" s="214">
        <v>0</v>
      </c>
      <c r="Q50" s="214">
        <v>0</v>
      </c>
      <c r="R50" s="220">
        <v>0</v>
      </c>
      <c r="S50" s="1230"/>
    </row>
    <row r="51" spans="2:19" ht="15.75" thickBot="1" x14ac:dyDescent="0.3">
      <c r="B51" s="1567"/>
      <c r="C51" s="657"/>
      <c r="D51" s="657"/>
      <c r="E51" s="657"/>
      <c r="F51" s="1610" t="s">
        <v>371</v>
      </c>
      <c r="G51" s="2367"/>
      <c r="H51" s="2368"/>
      <c r="I51" s="2368"/>
      <c r="J51" s="2368"/>
      <c r="K51" s="2369"/>
      <c r="L51" s="225">
        <v>0</v>
      </c>
      <c r="M51" s="1606"/>
      <c r="N51" s="419">
        <v>0</v>
      </c>
      <c r="O51" s="304">
        <v>0</v>
      </c>
      <c r="P51" s="226">
        <v>0</v>
      </c>
      <c r="Q51" s="226">
        <v>0</v>
      </c>
      <c r="R51" s="420">
        <v>0</v>
      </c>
      <c r="S51" s="1230"/>
    </row>
    <row r="52" spans="2:19" ht="17.25" thickTop="1" thickBot="1" x14ac:dyDescent="0.3">
      <c r="B52" s="1567"/>
      <c r="C52" s="1611"/>
      <c r="D52" s="1611"/>
      <c r="E52" s="1568"/>
      <c r="F52" s="2312" t="s">
        <v>605</v>
      </c>
      <c r="G52" s="2312"/>
      <c r="H52" s="2312"/>
      <c r="I52" s="2312"/>
      <c r="J52" s="2312"/>
      <c r="K52" s="2313"/>
      <c r="L52" s="1612">
        <f>ROUND((SUM(L42:L51)),0)</f>
        <v>0</v>
      </c>
      <c r="M52" s="1569"/>
      <c r="N52" s="1613">
        <f>ROUND((SUM(N42:N51)),0)</f>
        <v>0</v>
      </c>
      <c r="O52" s="1614">
        <f>ROUND((SUM(O42:O51)),0)</f>
        <v>0</v>
      </c>
      <c r="P52" s="1615">
        <f>ROUND((SUM(P42:P51)),0)</f>
        <v>0</v>
      </c>
      <c r="Q52" s="1615">
        <f>ROUND((SUM(Q42:Q51)),0)</f>
        <v>0</v>
      </c>
      <c r="R52" s="1616">
        <f>ROUND((SUM(R42:R51)),0)</f>
        <v>0</v>
      </c>
      <c r="S52" s="1230"/>
    </row>
    <row r="53" spans="2:19" ht="3.75" customHeight="1" thickTop="1" x14ac:dyDescent="0.25">
      <c r="B53" s="1567"/>
      <c r="C53" s="1611"/>
      <c r="D53" s="1611"/>
      <c r="E53" s="1568"/>
      <c r="F53" s="1568"/>
      <c r="G53" s="1568"/>
      <c r="H53" s="1568"/>
      <c r="I53" s="1568"/>
      <c r="J53" s="1568"/>
      <c r="K53" s="1568"/>
      <c r="L53" s="1617"/>
      <c r="M53" s="1569"/>
      <c r="N53" s="1618"/>
      <c r="O53" s="1619"/>
      <c r="P53" s="1619"/>
      <c r="Q53" s="1619"/>
      <c r="R53" s="1619"/>
      <c r="S53" s="1230"/>
    </row>
    <row r="54" spans="2:19" ht="15.75" customHeight="1" x14ac:dyDescent="0.25">
      <c r="B54" s="1567"/>
      <c r="C54" s="1611"/>
      <c r="D54" s="1611"/>
      <c r="E54" s="1568"/>
      <c r="F54" s="2311" t="str">
        <f>IF(L52&gt;(SUM(O52:T52)),Messages!B98,(IF(AND(L52&lt;&gt;0,L52&lt;=(SUM(O52:T52))),Messages!B99,"")))</f>
        <v/>
      </c>
      <c r="G54" s="2311"/>
      <c r="H54" s="2311"/>
      <c r="I54" s="2311"/>
      <c r="J54" s="2311"/>
      <c r="K54" s="2311"/>
      <c r="L54" s="2311"/>
      <c r="M54" s="1620"/>
      <c r="N54" s="657"/>
      <c r="O54" s="657"/>
      <c r="P54" s="657"/>
      <c r="Q54" s="657"/>
      <c r="R54" s="657"/>
      <c r="S54" s="1230"/>
    </row>
    <row r="55" spans="2:19" ht="15.75" x14ac:dyDescent="0.25">
      <c r="B55" s="1229"/>
      <c r="C55" s="1568" t="s">
        <v>444</v>
      </c>
      <c r="D55" s="1568"/>
      <c r="E55" s="1568"/>
      <c r="F55" s="1568"/>
      <c r="G55" s="1568"/>
      <c r="H55" s="1568"/>
      <c r="I55" s="1568"/>
      <c r="J55" s="1568"/>
      <c r="K55" s="1568"/>
      <c r="L55" s="1621"/>
      <c r="M55" s="1568"/>
      <c r="N55" s="657"/>
      <c r="O55" s="657"/>
      <c r="P55" s="657"/>
      <c r="Q55" s="657"/>
      <c r="R55" s="657"/>
      <c r="S55" s="1230"/>
    </row>
    <row r="56" spans="2:19" ht="3.75" customHeight="1" thickBot="1" x14ac:dyDescent="0.3">
      <c r="B56" s="1229"/>
      <c r="C56" s="1568"/>
      <c r="D56" s="1568"/>
      <c r="E56" s="1568"/>
      <c r="F56" s="1568"/>
      <c r="G56" s="1568"/>
      <c r="H56" s="1568"/>
      <c r="I56" s="1568"/>
      <c r="J56" s="1568"/>
      <c r="K56" s="1568"/>
      <c r="L56" s="1621"/>
      <c r="M56" s="1568"/>
      <c r="N56" s="1622"/>
      <c r="O56" s="1622"/>
      <c r="P56" s="1622"/>
      <c r="Q56" s="1622"/>
      <c r="R56" s="1622"/>
      <c r="S56" s="1230"/>
    </row>
    <row r="57" spans="2:19" x14ac:dyDescent="0.25">
      <c r="B57" s="1229"/>
      <c r="C57" s="2349"/>
      <c r="D57" s="2350"/>
      <c r="E57" s="2350"/>
      <c r="F57" s="2350"/>
      <c r="G57" s="2350"/>
      <c r="H57" s="2350"/>
      <c r="I57" s="2350"/>
      <c r="J57" s="2350"/>
      <c r="K57" s="2350"/>
      <c r="L57" s="2350"/>
      <c r="M57" s="2350"/>
      <c r="N57" s="2350"/>
      <c r="O57" s="2350"/>
      <c r="P57" s="2351"/>
      <c r="Q57" s="1623"/>
      <c r="R57" s="649"/>
      <c r="S57" s="1230"/>
    </row>
    <row r="58" spans="2:19" x14ac:dyDescent="0.25">
      <c r="B58" s="1229"/>
      <c r="C58" s="2352"/>
      <c r="D58" s="2353"/>
      <c r="E58" s="2353"/>
      <c r="F58" s="2353"/>
      <c r="G58" s="2353"/>
      <c r="H58" s="2353"/>
      <c r="I58" s="2353"/>
      <c r="J58" s="2353"/>
      <c r="K58" s="2353"/>
      <c r="L58" s="2353"/>
      <c r="M58" s="2353"/>
      <c r="N58" s="2353"/>
      <c r="O58" s="2353"/>
      <c r="P58" s="2354"/>
      <c r="Q58" s="1623"/>
      <c r="R58" s="649"/>
      <c r="S58" s="1230"/>
    </row>
    <row r="59" spans="2:19" x14ac:dyDescent="0.25">
      <c r="B59" s="1229"/>
      <c r="C59" s="2352"/>
      <c r="D59" s="2353"/>
      <c r="E59" s="2353"/>
      <c r="F59" s="2353"/>
      <c r="G59" s="2353"/>
      <c r="H59" s="2353"/>
      <c r="I59" s="2353"/>
      <c r="J59" s="2353"/>
      <c r="K59" s="2353"/>
      <c r="L59" s="2353"/>
      <c r="M59" s="2353"/>
      <c r="N59" s="2353"/>
      <c r="O59" s="2353"/>
      <c r="P59" s="2354"/>
      <c r="Q59" s="1623"/>
      <c r="R59" s="649"/>
      <c r="S59" s="1230"/>
    </row>
    <row r="60" spans="2:19" x14ac:dyDescent="0.25">
      <c r="B60" s="1229"/>
      <c r="C60" s="2352"/>
      <c r="D60" s="2353"/>
      <c r="E60" s="2353"/>
      <c r="F60" s="2353"/>
      <c r="G60" s="2353"/>
      <c r="H60" s="2353"/>
      <c r="I60" s="2353"/>
      <c r="J60" s="2353"/>
      <c r="K60" s="2353"/>
      <c r="L60" s="2353"/>
      <c r="M60" s="2353"/>
      <c r="N60" s="2353"/>
      <c r="O60" s="2353"/>
      <c r="P60" s="2354"/>
      <c r="Q60" s="1623"/>
      <c r="R60" s="649"/>
      <c r="S60" s="1230"/>
    </row>
    <row r="61" spans="2:19" ht="15.75" thickBot="1" x14ac:dyDescent="0.3">
      <c r="B61" s="1229"/>
      <c r="C61" s="2355"/>
      <c r="D61" s="2356"/>
      <c r="E61" s="2356"/>
      <c r="F61" s="2356"/>
      <c r="G61" s="2356"/>
      <c r="H61" s="2356"/>
      <c r="I61" s="2356"/>
      <c r="J61" s="2357"/>
      <c r="K61" s="2356"/>
      <c r="L61" s="2356"/>
      <c r="M61" s="2356"/>
      <c r="N61" s="2356"/>
      <c r="O61" s="2356"/>
      <c r="P61" s="2358"/>
      <c r="Q61" s="1623"/>
      <c r="R61" s="649"/>
      <c r="S61" s="1230"/>
    </row>
    <row r="62" spans="2:19" ht="9" customHeight="1" thickBot="1" x14ac:dyDescent="0.3">
      <c r="B62" s="1624"/>
      <c r="C62" s="1312"/>
      <c r="D62" s="1312"/>
      <c r="E62" s="1625"/>
      <c r="F62" s="1625"/>
      <c r="G62" s="1626"/>
      <c r="H62" s="1627"/>
      <c r="I62" s="1627"/>
      <c r="J62" s="1627"/>
      <c r="K62" s="1628"/>
      <c r="L62" s="1626"/>
      <c r="M62" s="1626"/>
      <c r="N62" s="1629"/>
      <c r="O62" s="1625"/>
      <c r="P62" s="1626"/>
      <c r="Q62" s="1626"/>
      <c r="R62" s="1312"/>
      <c r="S62" s="1534"/>
    </row>
    <row r="65" spans="12:17" hidden="1" x14ac:dyDescent="0.25">
      <c r="L65" s="740"/>
      <c r="M65" s="731" t="s">
        <v>786</v>
      </c>
      <c r="N65"/>
      <c r="O65"/>
      <c r="P65"/>
      <c r="Q65"/>
    </row>
    <row r="66" spans="12:17" ht="15.75" hidden="1" thickBot="1" x14ac:dyDescent="0.3">
      <c r="L66" s="740"/>
      <c r="M66" s="731" t="s">
        <v>270</v>
      </c>
      <c r="N66" s="731"/>
      <c r="O66" s="731"/>
      <c r="P66" s="731" t="s">
        <v>71</v>
      </c>
      <c r="Q66" s="809" t="s">
        <v>777</v>
      </c>
    </row>
    <row r="67" spans="12:17" hidden="1" x14ac:dyDescent="0.25">
      <c r="L67" s="740"/>
      <c r="M67" s="2347" t="s">
        <v>606</v>
      </c>
      <c r="N67" s="2348"/>
      <c r="O67" s="2348"/>
      <c r="P67" s="1630">
        <f>'8B'!F32</f>
        <v>0</v>
      </c>
      <c r="Q67" s="1631">
        <f>ABS((SUM(O22:R22))-'8B'!F32)</f>
        <v>0</v>
      </c>
    </row>
    <row r="68" spans="12:17" ht="15.75" hidden="1" thickBot="1" x14ac:dyDescent="0.3">
      <c r="L68" s="740"/>
      <c r="M68" s="2345" t="s">
        <v>607</v>
      </c>
      <c r="N68" s="2346"/>
      <c r="O68" s="2346"/>
      <c r="P68" s="1632">
        <f>'8B'!F42</f>
        <v>0</v>
      </c>
      <c r="Q68" s="1633">
        <f>ABS(((SUM(O37:R37))+(SUM(O52:R52)))-P68)</f>
        <v>0</v>
      </c>
    </row>
  </sheetData>
  <sheetProtection algorithmName="SHA-512" hashValue="ctHOjzebnWaUx3rJnwjR6vPn9At5CNa3i/mqqW9zxxbY58yvRM75gMQT5hLjC4vMmhQOwXL2WWskAIWoq4QTgg==" saltValue="kD+UHcUxcvvB0JCKk31ODA==" spinCount="100000" sheet="1" formatCells="0" formatColumns="0" formatRows="0" insertRows="0"/>
  <mergeCells count="47">
    <mergeCell ref="M68:O68"/>
    <mergeCell ref="M67:O67"/>
    <mergeCell ref="C30:D30"/>
    <mergeCell ref="C31:D31"/>
    <mergeCell ref="C32:D32"/>
    <mergeCell ref="C33:D33"/>
    <mergeCell ref="C34:D34"/>
    <mergeCell ref="C57:P61"/>
    <mergeCell ref="G49:K49"/>
    <mergeCell ref="G50:K50"/>
    <mergeCell ref="F52:K52"/>
    <mergeCell ref="F54:L54"/>
    <mergeCell ref="F48:H48"/>
    <mergeCell ref="F42:H42"/>
    <mergeCell ref="G51:K51"/>
    <mergeCell ref="F44:G44"/>
    <mergeCell ref="C3:R3"/>
    <mergeCell ref="C5:L5"/>
    <mergeCell ref="N5:R5"/>
    <mergeCell ref="R6:R10"/>
    <mergeCell ref="L6:L10"/>
    <mergeCell ref="N6:N10"/>
    <mergeCell ref="O6:O10"/>
    <mergeCell ref="P6:P10"/>
    <mergeCell ref="Q6:Q10"/>
    <mergeCell ref="H6:H10"/>
    <mergeCell ref="I6:I10"/>
    <mergeCell ref="J6:J10"/>
    <mergeCell ref="K6:K10"/>
    <mergeCell ref="V8:AA9"/>
    <mergeCell ref="V5:AA6"/>
    <mergeCell ref="C6:C10"/>
    <mergeCell ref="D6:D10"/>
    <mergeCell ref="E6:E10"/>
    <mergeCell ref="F6:F10"/>
    <mergeCell ref="G6:G10"/>
    <mergeCell ref="H24:L24"/>
    <mergeCell ref="F39:L39"/>
    <mergeCell ref="H37:K37"/>
    <mergeCell ref="C35:D35"/>
    <mergeCell ref="C36:D36"/>
    <mergeCell ref="F41:L41"/>
    <mergeCell ref="N26:R26"/>
    <mergeCell ref="C26:L26"/>
    <mergeCell ref="C27:D27"/>
    <mergeCell ref="C28:D28"/>
    <mergeCell ref="C29:D29"/>
  </mergeCells>
  <conditionalFormatting sqref="F39 F54">
    <cfRule type="containsText" dxfId="21" priority="12" operator="containsText" text="exceed">
      <formula>NOT(ISERROR(SEARCH("exceed",F39)))</formula>
    </cfRule>
    <cfRule type="containsText" dxfId="20" priority="13" operator="containsText" text="covered">
      <formula>NOT(ISERROR(SEARCH("covered",F39)))</formula>
    </cfRule>
  </conditionalFormatting>
  <conditionalFormatting sqref="G49:K49">
    <cfRule type="expression" dxfId="19" priority="151">
      <formula>AND($L48&lt;&gt;0,$G49="")</formula>
    </cfRule>
  </conditionalFormatting>
  <conditionalFormatting sqref="G50:K50">
    <cfRule type="expression" dxfId="18" priority="6">
      <formula>AND($L$49&lt;&gt;0,$G$50="")</formula>
    </cfRule>
  </conditionalFormatting>
  <conditionalFormatting sqref="G51:K51">
    <cfRule type="expression" dxfId="17" priority="5">
      <formula>AND($L$50&lt;&gt;0,$G$51="")</formula>
    </cfRule>
  </conditionalFormatting>
  <conditionalFormatting sqref="H24">
    <cfRule type="containsText" dxfId="16" priority="16" operator="containsText" text="covered">
      <formula>NOT(ISERROR(SEARCH("covered",H24)))</formula>
    </cfRule>
    <cfRule type="containsText" dxfId="15" priority="17" operator="containsText" text="exceed">
      <formula>NOT(ISERROR(SEARCH("exceed",H24)))</formula>
    </cfRule>
  </conditionalFormatting>
  <conditionalFormatting sqref="J11:J19">
    <cfRule type="expression" dxfId="14" priority="3">
      <formula>$I11="Actual"</formula>
    </cfRule>
    <cfRule type="expression" dxfId="13" priority="4">
      <formula>$I11&lt;&gt;"Percent"</formula>
    </cfRule>
  </conditionalFormatting>
  <conditionalFormatting sqref="J28:J36">
    <cfRule type="expression" dxfId="12" priority="23">
      <formula>$I28="Actual"</formula>
    </cfRule>
    <cfRule type="expression" dxfId="11" priority="24">
      <formula>$I28&lt;&gt;"Percent"</formula>
    </cfRule>
  </conditionalFormatting>
  <conditionalFormatting sqref="K11:K19">
    <cfRule type="expression" dxfId="10" priority="26">
      <formula>$I11="Actual"</formula>
    </cfRule>
    <cfRule type="expression" dxfId="9" priority="30">
      <formula>$I11&lt;&gt;"Actual"</formula>
    </cfRule>
  </conditionalFormatting>
  <conditionalFormatting sqref="K28:K36">
    <cfRule type="expression" dxfId="8" priority="22">
      <formula>$I28="Actual"</formula>
    </cfRule>
    <cfRule type="expression" dxfId="7" priority="25">
      <formula>$I28&lt;&gt;"Actual"</formula>
    </cfRule>
  </conditionalFormatting>
  <conditionalFormatting sqref="V5:AA6 V8:AA9 N25:R25 N56:R56">
    <cfRule type="containsText" dxfId="6" priority="1" operator="containsText" text="warning">
      <formula>NOT(ISERROR(SEARCH("warning",N5)))</formula>
    </cfRule>
  </conditionalFormatting>
  <dataValidations count="2">
    <dataValidation type="list" allowBlank="1" showInputMessage="1" showErrorMessage="1" sqref="D11:D19" xr:uid="{00000000-0002-0000-1D00-000000000000}">
      <formula1>OnSite_OffSite</formula1>
    </dataValidation>
    <dataValidation type="list" allowBlank="1" showInputMessage="1" showErrorMessage="1" sqref="I11:I19 I28:I36" xr:uid="{00000000-0002-0000-1D00-000001000000}">
      <formula1>Actual_or_Percent</formula1>
    </dataValidation>
  </dataValidations>
  <pageMargins left="0.25" right="0.25" top="0.75" bottom="0.75" header="0.3" footer="0.3"/>
  <pageSetup scale="60" orientation="portrait" r:id="rId1"/>
  <headerFooter>
    <oddFooter>&amp;LForm 8C
Personnel (Services and Operating) and Non-Personnel Expenses&amp;CCFA Forms</oddFoot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B1:AG183"/>
  <sheetViews>
    <sheetView showGridLines="0" zoomScaleNormal="100" workbookViewId="0">
      <selection activeCell="O24" sqref="O24"/>
    </sheetView>
  </sheetViews>
  <sheetFormatPr defaultColWidth="9.140625" defaultRowHeight="15" x14ac:dyDescent="0.25"/>
  <cols>
    <col min="1" max="3" width="1.7109375" style="13" customWidth="1"/>
    <col min="4" max="4" width="14.28515625" style="13" customWidth="1"/>
    <col min="5" max="5" width="11.7109375" style="13" customWidth="1"/>
    <col min="6" max="6" width="1.42578125" style="13" customWidth="1"/>
    <col min="7" max="7" width="10.28515625" style="13" customWidth="1"/>
    <col min="8" max="8" width="9.140625" style="13"/>
    <col min="9" max="23" width="11.7109375" style="13" customWidth="1"/>
    <col min="24" max="24" width="1.5703125" style="13" customWidth="1"/>
    <col min="25" max="27" width="1.42578125" style="13" customWidth="1"/>
    <col min="28" max="32" width="9.140625" style="13"/>
    <col min="33" max="33" width="1.42578125" style="13" customWidth="1"/>
    <col min="34" max="16384" width="9.140625" style="13"/>
  </cols>
  <sheetData>
    <row r="1" spans="2:33" s="539" customFormat="1" ht="9" thickBot="1" x14ac:dyDescent="0.2"/>
    <row r="2" spans="2:33" s="539" customFormat="1" ht="9" customHeight="1" thickBot="1" x14ac:dyDescent="0.2">
      <c r="B2" s="1642"/>
      <c r="C2" s="1643"/>
      <c r="D2" s="1644"/>
      <c r="E2" s="1644"/>
      <c r="F2" s="1644"/>
      <c r="G2" s="1644"/>
      <c r="H2" s="1644"/>
      <c r="I2" s="1644"/>
      <c r="J2" s="1644"/>
      <c r="K2" s="1644"/>
      <c r="L2" s="1644"/>
      <c r="M2" s="1644"/>
      <c r="N2" s="1644"/>
      <c r="O2" s="1644"/>
      <c r="P2" s="1644"/>
      <c r="Q2" s="1644"/>
      <c r="R2" s="1644"/>
      <c r="S2" s="1644"/>
      <c r="T2" s="1644"/>
      <c r="U2" s="1644"/>
      <c r="V2" s="1644"/>
      <c r="W2" s="1644"/>
      <c r="X2" s="1644"/>
      <c r="Y2" s="1645"/>
    </row>
    <row r="3" spans="2:33" ht="18.75" x14ac:dyDescent="0.3">
      <c r="B3" s="1646"/>
      <c r="C3" s="1647"/>
      <c r="D3" s="1975" t="s">
        <v>610</v>
      </c>
      <c r="E3" s="1975"/>
      <c r="F3" s="1975"/>
      <c r="G3" s="1975"/>
      <c r="H3" s="1975"/>
      <c r="I3" s="1975"/>
      <c r="J3" s="1975"/>
      <c r="K3" s="1975"/>
      <c r="L3" s="1975"/>
      <c r="M3" s="1975"/>
      <c r="N3" s="1975"/>
      <c r="O3" s="1975"/>
      <c r="P3" s="1975"/>
      <c r="Q3" s="1975"/>
      <c r="R3" s="1975"/>
      <c r="S3" s="1975"/>
      <c r="T3" s="1975"/>
      <c r="U3" s="1975"/>
      <c r="V3" s="1975"/>
      <c r="W3" s="1975"/>
      <c r="X3" s="1648"/>
      <c r="Y3" s="1649"/>
      <c r="AA3" s="1640"/>
      <c r="AB3" s="646" t="s">
        <v>930</v>
      </c>
      <c r="AC3" s="646"/>
      <c r="AD3" s="646"/>
      <c r="AE3" s="646"/>
      <c r="AF3" s="646"/>
      <c r="AG3" s="648"/>
    </row>
    <row r="4" spans="2:33" ht="8.25" customHeight="1" x14ac:dyDescent="0.25">
      <c r="B4" s="1646"/>
      <c r="C4" s="1648"/>
      <c r="D4" s="1650"/>
      <c r="E4" s="1651"/>
      <c r="F4" s="1648"/>
      <c r="G4" s="1648"/>
      <c r="H4" s="1648"/>
      <c r="I4" s="1651"/>
      <c r="J4" s="1651"/>
      <c r="K4" s="1651"/>
      <c r="L4" s="1651"/>
      <c r="M4" s="1651"/>
      <c r="N4" s="1652"/>
      <c r="O4" s="1651"/>
      <c r="P4" s="1651"/>
      <c r="Q4" s="1651"/>
      <c r="R4" s="1651"/>
      <c r="S4" s="1651"/>
      <c r="T4" s="1651"/>
      <c r="U4" s="1651"/>
      <c r="V4" s="1651"/>
      <c r="W4" s="1651"/>
      <c r="X4" s="1651"/>
      <c r="Y4" s="1653"/>
      <c r="AA4" s="1013"/>
      <c r="AB4"/>
      <c r="AC4"/>
      <c r="AD4"/>
      <c r="AE4"/>
      <c r="AF4"/>
      <c r="AG4" s="806"/>
    </row>
    <row r="5" spans="2:33" ht="15.75" thickBot="1" x14ac:dyDescent="0.3">
      <c r="B5" s="1646"/>
      <c r="C5" s="1648"/>
      <c r="D5" s="1654" t="s">
        <v>313</v>
      </c>
      <c r="E5" s="1655"/>
      <c r="F5" s="1656"/>
      <c r="G5" s="1656"/>
      <c r="H5" s="1656"/>
      <c r="I5" s="1655"/>
      <c r="J5" s="1655"/>
      <c r="K5" s="1655"/>
      <c r="L5" s="1655"/>
      <c r="M5" s="1655"/>
      <c r="N5" s="1657"/>
      <c r="O5" s="1655"/>
      <c r="P5" s="1655"/>
      <c r="Q5" s="1655"/>
      <c r="R5" s="1655"/>
      <c r="S5" s="1655"/>
      <c r="T5" s="1655"/>
      <c r="U5" s="1655"/>
      <c r="V5" s="1655"/>
      <c r="W5" s="1655"/>
      <c r="X5" s="1651"/>
      <c r="Y5" s="1653"/>
      <c r="AA5" s="1013"/>
      <c r="AB5" s="1974" t="str" cm="1">
        <f t="array" ref="AB5">IF((IFERROR((INDEX(I147:W147,MATCH(TRUE,INDEX(I147:W147&lt;0,0),0))),"OK"))="OK","",Messages!B102)</f>
        <v/>
      </c>
      <c r="AC5" s="1974"/>
      <c r="AD5" s="1974"/>
      <c r="AE5" s="1974"/>
      <c r="AF5" s="1974"/>
      <c r="AG5" s="806"/>
    </row>
    <row r="6" spans="2:33" ht="15.75" thickBot="1" x14ac:dyDescent="0.3">
      <c r="B6" s="1646"/>
      <c r="C6" s="649"/>
      <c r="D6" s="649"/>
      <c r="E6" s="1648"/>
      <c r="F6" s="649"/>
      <c r="G6" s="649"/>
      <c r="H6" s="649"/>
      <c r="I6" s="1658" t="s">
        <v>314</v>
      </c>
      <c r="J6" s="1659" t="s">
        <v>315</v>
      </c>
      <c r="K6" s="1659" t="s">
        <v>316</v>
      </c>
      <c r="L6" s="1659" t="s">
        <v>317</v>
      </c>
      <c r="M6" s="1659" t="s">
        <v>318</v>
      </c>
      <c r="N6" s="1659" t="s">
        <v>319</v>
      </c>
      <c r="O6" s="1659" t="s">
        <v>320</v>
      </c>
      <c r="P6" s="1659" t="s">
        <v>363</v>
      </c>
      <c r="Q6" s="1659" t="s">
        <v>364</v>
      </c>
      <c r="R6" s="1659" t="s">
        <v>365</v>
      </c>
      <c r="S6" s="1659" t="s">
        <v>366</v>
      </c>
      <c r="T6" s="1659" t="s">
        <v>367</v>
      </c>
      <c r="U6" s="1659" t="s">
        <v>368</v>
      </c>
      <c r="V6" s="1659" t="s">
        <v>369</v>
      </c>
      <c r="W6" s="1660" t="s">
        <v>370</v>
      </c>
      <c r="X6" s="657"/>
      <c r="Y6" s="1661"/>
      <c r="AA6" s="1013"/>
      <c r="AB6" s="1974"/>
      <c r="AC6" s="1974"/>
      <c r="AD6" s="1974"/>
      <c r="AE6" s="1974"/>
      <c r="AF6" s="1974"/>
      <c r="AG6" s="806"/>
    </row>
    <row r="7" spans="2:33" ht="15.75" customHeight="1" thickBot="1" x14ac:dyDescent="0.3">
      <c r="B7" s="1646"/>
      <c r="C7" s="649"/>
      <c r="D7" s="1662" t="s">
        <v>873</v>
      </c>
      <c r="E7" s="649"/>
      <c r="F7" s="649"/>
      <c r="G7" s="657"/>
      <c r="H7" s="1663" t="s">
        <v>321</v>
      </c>
      <c r="I7" s="1664"/>
      <c r="J7" s="1665"/>
      <c r="K7" s="1665"/>
      <c r="L7" s="1665"/>
      <c r="M7" s="1665"/>
      <c r="N7" s="1665"/>
      <c r="O7" s="1665"/>
      <c r="P7" s="1665"/>
      <c r="Q7" s="1665"/>
      <c r="R7" s="1665"/>
      <c r="S7" s="1665"/>
      <c r="T7" s="1665"/>
      <c r="U7" s="1665"/>
      <c r="V7" s="1665"/>
      <c r="W7" s="1666"/>
      <c r="X7" s="657"/>
      <c r="Y7" s="1661"/>
      <c r="AA7" s="1013"/>
      <c r="AB7" s="1974"/>
      <c r="AC7" s="1974"/>
      <c r="AD7" s="1974"/>
      <c r="AE7" s="1974"/>
      <c r="AF7" s="1974"/>
      <c r="AG7" s="806"/>
    </row>
    <row r="8" spans="2:33" ht="15.75" thickBot="1" x14ac:dyDescent="0.3">
      <c r="B8" s="1646"/>
      <c r="C8" s="649"/>
      <c r="D8" s="1667" t="s">
        <v>668</v>
      </c>
      <c r="E8" s="1668"/>
      <c r="F8" s="1668"/>
      <c r="G8" s="1131"/>
      <c r="H8" s="503"/>
      <c r="I8" s="1669">
        <f>'8A'!P39</f>
        <v>0</v>
      </c>
      <c r="J8" s="548">
        <f t="shared" ref="J8:W8" si="0">I8+(I8*$H8)</f>
        <v>0</v>
      </c>
      <c r="K8" s="548">
        <f t="shared" si="0"/>
        <v>0</v>
      </c>
      <c r="L8" s="548">
        <f t="shared" si="0"/>
        <v>0</v>
      </c>
      <c r="M8" s="548">
        <f t="shared" si="0"/>
        <v>0</v>
      </c>
      <c r="N8" s="548">
        <f t="shared" si="0"/>
        <v>0</v>
      </c>
      <c r="O8" s="548">
        <f t="shared" si="0"/>
        <v>0</v>
      </c>
      <c r="P8" s="548">
        <f t="shared" si="0"/>
        <v>0</v>
      </c>
      <c r="Q8" s="548">
        <f t="shared" si="0"/>
        <v>0</v>
      </c>
      <c r="R8" s="548">
        <f t="shared" si="0"/>
        <v>0</v>
      </c>
      <c r="S8" s="548">
        <f t="shared" si="0"/>
        <v>0</v>
      </c>
      <c r="T8" s="548">
        <f t="shared" si="0"/>
        <v>0</v>
      </c>
      <c r="U8" s="548">
        <f t="shared" si="0"/>
        <v>0</v>
      </c>
      <c r="V8" s="548">
        <f t="shared" si="0"/>
        <v>0</v>
      </c>
      <c r="W8" s="549">
        <f t="shared" si="0"/>
        <v>0</v>
      </c>
      <c r="X8" s="657"/>
      <c r="Y8" s="1661"/>
      <c r="AA8" s="807"/>
      <c r="AB8" s="1641"/>
      <c r="AC8" s="1641"/>
      <c r="AD8" s="1641"/>
      <c r="AE8" s="1641"/>
      <c r="AF8" s="1641"/>
      <c r="AG8" s="684"/>
    </row>
    <row r="9" spans="2:33" ht="15.75" thickBot="1" x14ac:dyDescent="0.3">
      <c r="B9" s="1646"/>
      <c r="C9" s="649"/>
      <c r="D9" s="1670"/>
      <c r="E9" s="1671"/>
      <c r="F9" s="1671"/>
      <c r="G9" s="1672"/>
      <c r="H9" s="1673"/>
      <c r="I9" s="1674"/>
      <c r="J9" s="1674"/>
      <c r="K9" s="1674"/>
      <c r="L9" s="1674"/>
      <c r="M9" s="1674"/>
      <c r="N9" s="1674"/>
      <c r="O9" s="1674"/>
      <c r="P9" s="1674"/>
      <c r="Q9" s="1674"/>
      <c r="R9" s="1674"/>
      <c r="S9" s="1674"/>
      <c r="T9" s="1674"/>
      <c r="U9" s="1674"/>
      <c r="V9" s="1674"/>
      <c r="W9" s="1674"/>
      <c r="X9" s="657"/>
      <c r="Y9" s="1661"/>
    </row>
    <row r="10" spans="2:33" x14ac:dyDescent="0.25">
      <c r="B10" s="1646"/>
      <c r="C10" s="649"/>
      <c r="D10" s="2390" t="s">
        <v>693</v>
      </c>
      <c r="E10" s="2390"/>
      <c r="F10" s="2390"/>
      <c r="G10" s="2390"/>
      <c r="H10" s="1675"/>
      <c r="I10" s="1676">
        <f>'8B'!J13</f>
        <v>0</v>
      </c>
      <c r="J10" s="1677">
        <f>'8B'!K13</f>
        <v>0</v>
      </c>
      <c r="K10" s="1677">
        <f>'8B'!L13</f>
        <v>0</v>
      </c>
      <c r="L10" s="1677">
        <f>'8B'!M13</f>
        <v>0</v>
      </c>
      <c r="M10" s="1677">
        <f>'8B'!N13</f>
        <v>0</v>
      </c>
      <c r="N10" s="1677">
        <f>'8B'!O13</f>
        <v>0</v>
      </c>
      <c r="O10" s="1677">
        <f>'8B'!P13</f>
        <v>0</v>
      </c>
      <c r="P10" s="1677">
        <f>'8B'!Q13</f>
        <v>0</v>
      </c>
      <c r="Q10" s="1677">
        <f>'8B'!R13</f>
        <v>0</v>
      </c>
      <c r="R10" s="1677">
        <f>'8B'!S13</f>
        <v>0</v>
      </c>
      <c r="S10" s="1677">
        <f>'8B'!T13</f>
        <v>0</v>
      </c>
      <c r="T10" s="1677">
        <f>'8B'!U13</f>
        <v>0</v>
      </c>
      <c r="U10" s="1677">
        <f>'8B'!V13</f>
        <v>0</v>
      </c>
      <c r="V10" s="1677">
        <f>'8B'!W13</f>
        <v>0</v>
      </c>
      <c r="W10" s="1678">
        <f>'8B'!X13</f>
        <v>0</v>
      </c>
      <c r="X10" s="657"/>
      <c r="Y10" s="1661"/>
    </row>
    <row r="11" spans="2:33" x14ac:dyDescent="0.25">
      <c r="B11" s="1646"/>
      <c r="C11" s="649"/>
      <c r="D11" s="2391" t="s">
        <v>669</v>
      </c>
      <c r="E11" s="2391"/>
      <c r="F11" s="2391"/>
      <c r="G11" s="2391"/>
      <c r="H11" s="1679"/>
      <c r="I11" s="1680">
        <f>'8B'!J22</f>
        <v>0</v>
      </c>
      <c r="J11" s="1681">
        <f>'8B'!K22</f>
        <v>0</v>
      </c>
      <c r="K11" s="1681">
        <f>'8B'!L22</f>
        <v>0</v>
      </c>
      <c r="L11" s="1681">
        <f>'8B'!M22</f>
        <v>0</v>
      </c>
      <c r="M11" s="1681">
        <f>'8B'!N22</f>
        <v>0</v>
      </c>
      <c r="N11" s="1681">
        <f>'8B'!O22</f>
        <v>0</v>
      </c>
      <c r="O11" s="1681">
        <f>'8B'!P22</f>
        <v>0</v>
      </c>
      <c r="P11" s="1681">
        <f>'8B'!Q22</f>
        <v>0</v>
      </c>
      <c r="Q11" s="1681">
        <f>'8B'!R22</f>
        <v>0</v>
      </c>
      <c r="R11" s="1681">
        <f>'8B'!S22</f>
        <v>0</v>
      </c>
      <c r="S11" s="1681">
        <f>'8B'!T22</f>
        <v>0</v>
      </c>
      <c r="T11" s="1681">
        <f>'8B'!U22</f>
        <v>0</v>
      </c>
      <c r="U11" s="1681">
        <f>'8B'!V22</f>
        <v>0</v>
      </c>
      <c r="V11" s="1681">
        <f>'8B'!W22</f>
        <v>0</v>
      </c>
      <c r="W11" s="1682">
        <f>'8B'!X22</f>
        <v>0</v>
      </c>
      <c r="X11" s="657"/>
      <c r="Y11" s="1661"/>
    </row>
    <row r="12" spans="2:33" x14ac:dyDescent="0.25">
      <c r="B12" s="1646"/>
      <c r="C12" s="649"/>
      <c r="D12" s="1683" t="s">
        <v>670</v>
      </c>
      <c r="E12" s="1684"/>
      <c r="F12" s="1685"/>
      <c r="G12" s="1686"/>
      <c r="H12" s="1687"/>
      <c r="I12" s="1680">
        <f>'8B'!J32</f>
        <v>0</v>
      </c>
      <c r="J12" s="1681">
        <f>'8B'!K32</f>
        <v>0</v>
      </c>
      <c r="K12" s="1681">
        <f>'8B'!L32</f>
        <v>0</v>
      </c>
      <c r="L12" s="1681">
        <f>'8B'!M32</f>
        <v>0</v>
      </c>
      <c r="M12" s="1681">
        <f>'8B'!N32</f>
        <v>0</v>
      </c>
      <c r="N12" s="1681">
        <f>'8B'!O32</f>
        <v>0</v>
      </c>
      <c r="O12" s="1681">
        <f>'8B'!P32</f>
        <v>0</v>
      </c>
      <c r="P12" s="1681">
        <f>'8B'!Q32</f>
        <v>0</v>
      </c>
      <c r="Q12" s="1681">
        <f>'8B'!R32</f>
        <v>0</v>
      </c>
      <c r="R12" s="1681">
        <f>'8B'!S32</f>
        <v>0</v>
      </c>
      <c r="S12" s="1681">
        <f>'8B'!T32</f>
        <v>0</v>
      </c>
      <c r="T12" s="1681">
        <f>'8B'!U32</f>
        <v>0</v>
      </c>
      <c r="U12" s="1681">
        <f>'8B'!V32</f>
        <v>0</v>
      </c>
      <c r="V12" s="1681">
        <f>'8B'!W32</f>
        <v>0</v>
      </c>
      <c r="W12" s="1682">
        <f>'8B'!X32</f>
        <v>0</v>
      </c>
      <c r="X12" s="657"/>
      <c r="Y12" s="1661"/>
    </row>
    <row r="13" spans="2:33" ht="15.75" thickBot="1" x14ac:dyDescent="0.3">
      <c r="B13" s="1646"/>
      <c r="C13" s="649"/>
      <c r="D13" s="1688" t="s">
        <v>520</v>
      </c>
      <c r="E13" s="1688"/>
      <c r="F13" s="649"/>
      <c r="G13" s="1689"/>
      <c r="H13" s="1690"/>
      <c r="I13" s="1691"/>
      <c r="J13" s="1692"/>
      <c r="K13" s="1692"/>
      <c r="L13" s="1692"/>
      <c r="M13" s="1692"/>
      <c r="N13" s="1692"/>
      <c r="O13" s="1692"/>
      <c r="P13" s="1692"/>
      <c r="Q13" s="1692"/>
      <c r="R13" s="1692"/>
      <c r="S13" s="1692"/>
      <c r="T13" s="1692"/>
      <c r="U13" s="1692"/>
      <c r="V13" s="1692"/>
      <c r="W13" s="1693"/>
      <c r="X13" s="657"/>
      <c r="Y13" s="1661"/>
    </row>
    <row r="14" spans="2:33" x14ac:dyDescent="0.25">
      <c r="B14" s="1646"/>
      <c r="C14" s="649"/>
      <c r="D14" s="2392"/>
      <c r="E14" s="2392"/>
      <c r="F14" s="2392"/>
      <c r="G14" s="2393"/>
      <c r="H14" s="547"/>
      <c r="I14" s="540">
        <v>0</v>
      </c>
      <c r="J14" s="354">
        <f t="shared" ref="J14:W15" si="1">I14+(I14*$H14)</f>
        <v>0</v>
      </c>
      <c r="K14" s="354">
        <f>J14+(J14*$H14)</f>
        <v>0</v>
      </c>
      <c r="L14" s="354">
        <f t="shared" si="1"/>
        <v>0</v>
      </c>
      <c r="M14" s="354">
        <f t="shared" si="1"/>
        <v>0</v>
      </c>
      <c r="N14" s="354">
        <f>M14+(M14*$H14)</f>
        <v>0</v>
      </c>
      <c r="O14" s="354">
        <f t="shared" si="1"/>
        <v>0</v>
      </c>
      <c r="P14" s="354">
        <f t="shared" si="1"/>
        <v>0</v>
      </c>
      <c r="Q14" s="354">
        <f>P14+(P14*$H14)</f>
        <v>0</v>
      </c>
      <c r="R14" s="354">
        <f t="shared" si="1"/>
        <v>0</v>
      </c>
      <c r="S14" s="354">
        <f t="shared" si="1"/>
        <v>0</v>
      </c>
      <c r="T14" s="354">
        <f t="shared" si="1"/>
        <v>0</v>
      </c>
      <c r="U14" s="354">
        <f t="shared" si="1"/>
        <v>0</v>
      </c>
      <c r="V14" s="354">
        <f t="shared" si="1"/>
        <v>0</v>
      </c>
      <c r="W14" s="355">
        <f t="shared" si="1"/>
        <v>0</v>
      </c>
      <c r="X14" s="657"/>
      <c r="Y14" s="1661"/>
    </row>
    <row r="15" spans="2:33" ht="15.75" thickBot="1" x14ac:dyDescent="0.3">
      <c r="B15" s="1646"/>
      <c r="C15" s="649"/>
      <c r="D15" s="2388"/>
      <c r="E15" s="2388"/>
      <c r="F15" s="2388"/>
      <c r="G15" s="2389"/>
      <c r="H15" s="266"/>
      <c r="I15" s="349">
        <v>0</v>
      </c>
      <c r="J15" s="356">
        <f t="shared" si="1"/>
        <v>0</v>
      </c>
      <c r="K15" s="356">
        <f t="shared" si="1"/>
        <v>0</v>
      </c>
      <c r="L15" s="356">
        <f t="shared" si="1"/>
        <v>0</v>
      </c>
      <c r="M15" s="356">
        <f t="shared" si="1"/>
        <v>0</v>
      </c>
      <c r="N15" s="356">
        <f t="shared" si="1"/>
        <v>0</v>
      </c>
      <c r="O15" s="356">
        <f t="shared" si="1"/>
        <v>0</v>
      </c>
      <c r="P15" s="356">
        <f t="shared" si="1"/>
        <v>0</v>
      </c>
      <c r="Q15" s="356">
        <f t="shared" si="1"/>
        <v>0</v>
      </c>
      <c r="R15" s="356">
        <f t="shared" si="1"/>
        <v>0</v>
      </c>
      <c r="S15" s="356">
        <f t="shared" si="1"/>
        <v>0</v>
      </c>
      <c r="T15" s="356">
        <f t="shared" si="1"/>
        <v>0</v>
      </c>
      <c r="U15" s="356">
        <f t="shared" si="1"/>
        <v>0</v>
      </c>
      <c r="V15" s="356">
        <f t="shared" si="1"/>
        <v>0</v>
      </c>
      <c r="W15" s="357">
        <f t="shared" si="1"/>
        <v>0</v>
      </c>
      <c r="X15" s="657"/>
      <c r="Y15" s="1661"/>
    </row>
    <row r="16" spans="2:33" ht="15.75" thickBot="1" x14ac:dyDescent="0.3">
      <c r="B16" s="1646"/>
      <c r="C16" s="649"/>
      <c r="D16" s="2418" t="s">
        <v>322</v>
      </c>
      <c r="E16" s="2418"/>
      <c r="F16" s="2418"/>
      <c r="G16" s="2418"/>
      <c r="H16" s="2419"/>
      <c r="I16" s="1694">
        <f>I8+SUM(I10:I12)+SUM(I14:I15)</f>
        <v>0</v>
      </c>
      <c r="J16" s="1695">
        <f t="shared" ref="J16:W16" si="2">J8+SUM(J10:J12)+SUM(J14:J15)</f>
        <v>0</v>
      </c>
      <c r="K16" s="1695">
        <f t="shared" si="2"/>
        <v>0</v>
      </c>
      <c r="L16" s="1695">
        <f t="shared" si="2"/>
        <v>0</v>
      </c>
      <c r="M16" s="1695">
        <f t="shared" si="2"/>
        <v>0</v>
      </c>
      <c r="N16" s="1695">
        <f t="shared" si="2"/>
        <v>0</v>
      </c>
      <c r="O16" s="1695">
        <f t="shared" si="2"/>
        <v>0</v>
      </c>
      <c r="P16" s="1695">
        <f t="shared" si="2"/>
        <v>0</v>
      </c>
      <c r="Q16" s="1695">
        <f t="shared" si="2"/>
        <v>0</v>
      </c>
      <c r="R16" s="1695">
        <f t="shared" si="2"/>
        <v>0</v>
      </c>
      <c r="S16" s="1695">
        <f t="shared" si="2"/>
        <v>0</v>
      </c>
      <c r="T16" s="1695">
        <f t="shared" si="2"/>
        <v>0</v>
      </c>
      <c r="U16" s="1695">
        <f t="shared" si="2"/>
        <v>0</v>
      </c>
      <c r="V16" s="1695">
        <f t="shared" si="2"/>
        <v>0</v>
      </c>
      <c r="W16" s="1696">
        <f t="shared" si="2"/>
        <v>0</v>
      </c>
      <c r="X16" s="657"/>
      <c r="Y16" s="1661"/>
    </row>
    <row r="17" spans="2:25" x14ac:dyDescent="0.25">
      <c r="B17" s="1646"/>
      <c r="C17" s="649"/>
      <c r="D17" s="1688"/>
      <c r="E17" s="649"/>
      <c r="F17" s="649"/>
      <c r="G17" s="649"/>
      <c r="H17" s="1697"/>
      <c r="I17" s="1674"/>
      <c r="J17" s="1674"/>
      <c r="K17" s="1674"/>
      <c r="L17" s="1674"/>
      <c r="M17" s="1674"/>
      <c r="N17" s="1674"/>
      <c r="O17" s="1674"/>
      <c r="P17" s="1674"/>
      <c r="Q17" s="1674"/>
      <c r="R17" s="1674"/>
      <c r="S17" s="1674"/>
      <c r="T17" s="1674"/>
      <c r="U17" s="1674"/>
      <c r="V17" s="1674"/>
      <c r="W17" s="1674"/>
      <c r="X17" s="657"/>
      <c r="Y17" s="1661"/>
    </row>
    <row r="18" spans="2:25" ht="15.75" thickBot="1" x14ac:dyDescent="0.3">
      <c r="B18" s="1646"/>
      <c r="C18" s="649"/>
      <c r="D18" s="1662" t="s">
        <v>874</v>
      </c>
      <c r="E18" s="1697"/>
      <c r="F18" s="649"/>
      <c r="G18" s="1698"/>
      <c r="H18" s="649"/>
      <c r="I18" s="1699"/>
      <c r="J18" s="1699"/>
      <c r="K18" s="1699"/>
      <c r="L18" s="1699"/>
      <c r="M18" s="1699"/>
      <c r="N18" s="1699"/>
      <c r="O18" s="1699"/>
      <c r="P18" s="1699"/>
      <c r="Q18" s="1699"/>
      <c r="R18" s="1699"/>
      <c r="S18" s="1699"/>
      <c r="T18" s="1699"/>
      <c r="U18" s="1699"/>
      <c r="V18" s="1699"/>
      <c r="W18" s="1699"/>
      <c r="X18" s="657"/>
      <c r="Y18" s="1661"/>
    </row>
    <row r="19" spans="2:25" x14ac:dyDescent="0.25">
      <c r="B19" s="1646"/>
      <c r="C19" s="649"/>
      <c r="D19" s="2390" t="s">
        <v>862</v>
      </c>
      <c r="E19" s="2390"/>
      <c r="F19" s="2390"/>
      <c r="G19" s="2390"/>
      <c r="H19" s="1675"/>
      <c r="I19" s="582">
        <v>0</v>
      </c>
      <c r="J19" s="583">
        <v>0</v>
      </c>
      <c r="K19" s="583">
        <v>0</v>
      </c>
      <c r="L19" s="583">
        <v>0</v>
      </c>
      <c r="M19" s="583">
        <v>0</v>
      </c>
      <c r="N19" s="583">
        <v>0</v>
      </c>
      <c r="O19" s="583">
        <v>0</v>
      </c>
      <c r="P19" s="583">
        <v>0</v>
      </c>
      <c r="Q19" s="583">
        <v>0</v>
      </c>
      <c r="R19" s="583">
        <v>0</v>
      </c>
      <c r="S19" s="583">
        <v>0</v>
      </c>
      <c r="T19" s="583">
        <v>0</v>
      </c>
      <c r="U19" s="583">
        <v>0</v>
      </c>
      <c r="V19" s="583">
        <v>0</v>
      </c>
      <c r="W19" s="584">
        <v>0</v>
      </c>
      <c r="X19" s="657"/>
      <c r="Y19" s="1661"/>
    </row>
    <row r="20" spans="2:25" x14ac:dyDescent="0.25">
      <c r="B20" s="1646"/>
      <c r="C20" s="649"/>
      <c r="D20" s="2391" t="s">
        <v>863</v>
      </c>
      <c r="E20" s="2391"/>
      <c r="F20" s="2391"/>
      <c r="G20" s="2391"/>
      <c r="H20" s="1679"/>
      <c r="I20" s="558">
        <v>0</v>
      </c>
      <c r="J20" s="559">
        <v>0</v>
      </c>
      <c r="K20" s="559">
        <v>0</v>
      </c>
      <c r="L20" s="559">
        <v>0</v>
      </c>
      <c r="M20" s="559">
        <v>0</v>
      </c>
      <c r="N20" s="559">
        <v>0</v>
      </c>
      <c r="O20" s="559">
        <v>0</v>
      </c>
      <c r="P20" s="559">
        <v>0</v>
      </c>
      <c r="Q20" s="559">
        <v>0</v>
      </c>
      <c r="R20" s="559">
        <v>0</v>
      </c>
      <c r="S20" s="559">
        <v>0</v>
      </c>
      <c r="T20" s="559">
        <v>0</v>
      </c>
      <c r="U20" s="559">
        <v>0</v>
      </c>
      <c r="V20" s="559">
        <v>0</v>
      </c>
      <c r="W20" s="560">
        <v>0</v>
      </c>
      <c r="X20" s="657"/>
      <c r="Y20" s="1661"/>
    </row>
    <row r="21" spans="2:25" x14ac:dyDescent="0.25">
      <c r="B21" s="1646"/>
      <c r="C21" s="649"/>
      <c r="D21" s="2391" t="s">
        <v>864</v>
      </c>
      <c r="E21" s="2391"/>
      <c r="F21" s="2391"/>
      <c r="G21" s="2391"/>
      <c r="H21" s="1679"/>
      <c r="I21" s="558">
        <v>0</v>
      </c>
      <c r="J21" s="559">
        <v>0</v>
      </c>
      <c r="K21" s="559">
        <v>0</v>
      </c>
      <c r="L21" s="559">
        <v>0</v>
      </c>
      <c r="M21" s="559">
        <v>0</v>
      </c>
      <c r="N21" s="559">
        <v>0</v>
      </c>
      <c r="O21" s="559">
        <v>0</v>
      </c>
      <c r="P21" s="559">
        <v>0</v>
      </c>
      <c r="Q21" s="559">
        <v>0</v>
      </c>
      <c r="R21" s="559">
        <v>0</v>
      </c>
      <c r="S21" s="559">
        <v>0</v>
      </c>
      <c r="T21" s="559">
        <v>0</v>
      </c>
      <c r="U21" s="559">
        <v>0</v>
      </c>
      <c r="V21" s="559">
        <v>0</v>
      </c>
      <c r="W21" s="560">
        <v>0</v>
      </c>
      <c r="X21" s="657"/>
      <c r="Y21" s="1661"/>
    </row>
    <row r="22" spans="2:25" x14ac:dyDescent="0.25">
      <c r="B22" s="1646"/>
      <c r="C22" s="649"/>
      <c r="D22" s="2391" t="s">
        <v>865</v>
      </c>
      <c r="E22" s="2391"/>
      <c r="F22" s="2391"/>
      <c r="G22" s="2391"/>
      <c r="H22" s="1679"/>
      <c r="I22" s="558">
        <v>0</v>
      </c>
      <c r="J22" s="559">
        <v>0</v>
      </c>
      <c r="K22" s="559">
        <v>0</v>
      </c>
      <c r="L22" s="559">
        <v>0</v>
      </c>
      <c r="M22" s="559">
        <v>0</v>
      </c>
      <c r="N22" s="559">
        <v>0</v>
      </c>
      <c r="O22" s="559">
        <v>0</v>
      </c>
      <c r="P22" s="559">
        <v>0</v>
      </c>
      <c r="Q22" s="559">
        <v>0</v>
      </c>
      <c r="R22" s="559">
        <v>0</v>
      </c>
      <c r="S22" s="559">
        <v>0</v>
      </c>
      <c r="T22" s="559">
        <v>0</v>
      </c>
      <c r="U22" s="559">
        <v>0</v>
      </c>
      <c r="V22" s="559">
        <v>0</v>
      </c>
      <c r="W22" s="560">
        <v>0</v>
      </c>
      <c r="X22" s="657"/>
      <c r="Y22" s="1661"/>
    </row>
    <row r="23" spans="2:25" x14ac:dyDescent="0.25">
      <c r="B23" s="1646"/>
      <c r="C23" s="649"/>
      <c r="D23" s="2391" t="s">
        <v>866</v>
      </c>
      <c r="E23" s="2391"/>
      <c r="F23" s="2391"/>
      <c r="G23" s="2391"/>
      <c r="H23" s="1679"/>
      <c r="I23" s="558">
        <v>0</v>
      </c>
      <c r="J23" s="559">
        <v>0</v>
      </c>
      <c r="K23" s="559">
        <v>0</v>
      </c>
      <c r="L23" s="559">
        <v>0</v>
      </c>
      <c r="M23" s="559">
        <v>0</v>
      </c>
      <c r="N23" s="559">
        <v>0</v>
      </c>
      <c r="O23" s="559">
        <v>0</v>
      </c>
      <c r="P23" s="559">
        <v>0</v>
      </c>
      <c r="Q23" s="559">
        <v>0</v>
      </c>
      <c r="R23" s="559">
        <v>0</v>
      </c>
      <c r="S23" s="559">
        <v>0</v>
      </c>
      <c r="T23" s="559">
        <v>0</v>
      </c>
      <c r="U23" s="559">
        <v>0</v>
      </c>
      <c r="V23" s="559">
        <v>0</v>
      </c>
      <c r="W23" s="560">
        <v>0</v>
      </c>
      <c r="X23" s="657"/>
      <c r="Y23" s="1661"/>
    </row>
    <row r="24" spans="2:25" x14ac:dyDescent="0.25">
      <c r="B24" s="1646"/>
      <c r="C24" s="649"/>
      <c r="D24" s="2391" t="s">
        <v>867</v>
      </c>
      <c r="E24" s="2391"/>
      <c r="F24" s="2391"/>
      <c r="G24" s="2391"/>
      <c r="H24" s="1679"/>
      <c r="I24" s="558">
        <v>0</v>
      </c>
      <c r="J24" s="559">
        <v>0</v>
      </c>
      <c r="K24" s="559">
        <v>0</v>
      </c>
      <c r="L24" s="559">
        <v>0</v>
      </c>
      <c r="M24" s="559">
        <v>0</v>
      </c>
      <c r="N24" s="559">
        <v>0</v>
      </c>
      <c r="O24" s="559">
        <v>0</v>
      </c>
      <c r="P24" s="559">
        <v>0</v>
      </c>
      <c r="Q24" s="559">
        <v>0</v>
      </c>
      <c r="R24" s="559">
        <v>0</v>
      </c>
      <c r="S24" s="559">
        <v>0</v>
      </c>
      <c r="T24" s="559">
        <v>0</v>
      </c>
      <c r="U24" s="559">
        <v>0</v>
      </c>
      <c r="V24" s="559">
        <v>0</v>
      </c>
      <c r="W24" s="560">
        <v>0</v>
      </c>
      <c r="X24" s="657"/>
      <c r="Y24" s="1661"/>
    </row>
    <row r="25" spans="2:25" x14ac:dyDescent="0.25">
      <c r="B25" s="1646"/>
      <c r="C25" s="649"/>
      <c r="D25" s="2391" t="s">
        <v>868</v>
      </c>
      <c r="E25" s="2391"/>
      <c r="F25" s="2391"/>
      <c r="G25" s="2391"/>
      <c r="H25" s="1679"/>
      <c r="I25" s="558">
        <v>0</v>
      </c>
      <c r="J25" s="559">
        <v>0</v>
      </c>
      <c r="K25" s="559">
        <v>0</v>
      </c>
      <c r="L25" s="559">
        <v>0</v>
      </c>
      <c r="M25" s="559">
        <v>0</v>
      </c>
      <c r="N25" s="559">
        <v>0</v>
      </c>
      <c r="O25" s="559">
        <v>0</v>
      </c>
      <c r="P25" s="559">
        <v>0</v>
      </c>
      <c r="Q25" s="559">
        <v>0</v>
      </c>
      <c r="R25" s="559">
        <v>0</v>
      </c>
      <c r="S25" s="559">
        <v>0</v>
      </c>
      <c r="T25" s="559">
        <v>0</v>
      </c>
      <c r="U25" s="559">
        <v>0</v>
      </c>
      <c r="V25" s="559">
        <v>0</v>
      </c>
      <c r="W25" s="560">
        <v>0</v>
      </c>
      <c r="X25" s="657"/>
      <c r="Y25" s="1661"/>
    </row>
    <row r="26" spans="2:25" x14ac:dyDescent="0.25">
      <c r="B26" s="1646"/>
      <c r="C26" s="649"/>
      <c r="D26" s="2391" t="s">
        <v>869</v>
      </c>
      <c r="E26" s="2391"/>
      <c r="F26" s="2391"/>
      <c r="G26" s="2391"/>
      <c r="H26" s="1679"/>
      <c r="I26" s="558">
        <v>0</v>
      </c>
      <c r="J26" s="559">
        <v>0</v>
      </c>
      <c r="K26" s="559">
        <v>0</v>
      </c>
      <c r="L26" s="559">
        <v>0</v>
      </c>
      <c r="M26" s="559">
        <v>0</v>
      </c>
      <c r="N26" s="559">
        <v>0</v>
      </c>
      <c r="O26" s="559">
        <v>0</v>
      </c>
      <c r="P26" s="559">
        <v>0</v>
      </c>
      <c r="Q26" s="559">
        <v>0</v>
      </c>
      <c r="R26" s="559">
        <v>0</v>
      </c>
      <c r="S26" s="559">
        <v>0</v>
      </c>
      <c r="T26" s="559">
        <v>0</v>
      </c>
      <c r="U26" s="559">
        <v>0</v>
      </c>
      <c r="V26" s="559">
        <v>0</v>
      </c>
      <c r="W26" s="560">
        <v>0</v>
      </c>
      <c r="X26" s="657"/>
      <c r="Y26" s="1661"/>
    </row>
    <row r="27" spans="2:25" x14ac:dyDescent="0.25">
      <c r="B27" s="1646"/>
      <c r="C27" s="649"/>
      <c r="D27" s="2391" t="s">
        <v>870</v>
      </c>
      <c r="E27" s="2391"/>
      <c r="F27" s="2391"/>
      <c r="G27" s="2391"/>
      <c r="H27" s="1679"/>
      <c r="I27" s="558">
        <v>0</v>
      </c>
      <c r="J27" s="559">
        <v>0</v>
      </c>
      <c r="K27" s="559">
        <v>0</v>
      </c>
      <c r="L27" s="559">
        <v>0</v>
      </c>
      <c r="M27" s="559">
        <v>0</v>
      </c>
      <c r="N27" s="559">
        <v>0</v>
      </c>
      <c r="O27" s="559">
        <v>0</v>
      </c>
      <c r="P27" s="559">
        <v>0</v>
      </c>
      <c r="Q27" s="559">
        <v>0</v>
      </c>
      <c r="R27" s="559">
        <v>0</v>
      </c>
      <c r="S27" s="559">
        <v>0</v>
      </c>
      <c r="T27" s="559">
        <v>0</v>
      </c>
      <c r="U27" s="559">
        <v>0</v>
      </c>
      <c r="V27" s="559">
        <v>0</v>
      </c>
      <c r="W27" s="560">
        <v>0</v>
      </c>
      <c r="X27" s="657"/>
      <c r="Y27" s="1661"/>
    </row>
    <row r="28" spans="2:25" x14ac:dyDescent="0.25">
      <c r="B28" s="1646"/>
      <c r="C28" s="649"/>
      <c r="D28" s="1683" t="s">
        <v>871</v>
      </c>
      <c r="E28" s="1684"/>
      <c r="F28" s="1685"/>
      <c r="G28" s="1686"/>
      <c r="H28" s="1687"/>
      <c r="I28" s="558">
        <v>0</v>
      </c>
      <c r="J28" s="559">
        <v>0</v>
      </c>
      <c r="K28" s="559">
        <v>0</v>
      </c>
      <c r="L28" s="559">
        <v>0</v>
      </c>
      <c r="M28" s="559">
        <v>0</v>
      </c>
      <c r="N28" s="559">
        <v>0</v>
      </c>
      <c r="O28" s="559">
        <v>0</v>
      </c>
      <c r="P28" s="559">
        <v>0</v>
      </c>
      <c r="Q28" s="559">
        <v>0</v>
      </c>
      <c r="R28" s="559">
        <v>0</v>
      </c>
      <c r="S28" s="559">
        <v>0</v>
      </c>
      <c r="T28" s="559">
        <v>0</v>
      </c>
      <c r="U28" s="559">
        <v>0</v>
      </c>
      <c r="V28" s="559">
        <v>0</v>
      </c>
      <c r="W28" s="560">
        <v>0</v>
      </c>
      <c r="X28" s="657"/>
      <c r="Y28" s="1661"/>
    </row>
    <row r="29" spans="2:25" x14ac:dyDescent="0.25">
      <c r="B29" s="1646"/>
      <c r="C29" s="649"/>
      <c r="D29" s="1688" t="s">
        <v>872</v>
      </c>
      <c r="E29" s="1688"/>
      <c r="F29" s="649"/>
      <c r="G29" s="1689"/>
      <c r="H29" s="1690"/>
      <c r="I29" s="1691"/>
      <c r="J29" s="1692"/>
      <c r="K29" s="1692"/>
      <c r="L29" s="1692"/>
      <c r="M29" s="1692"/>
      <c r="N29" s="1692"/>
      <c r="O29" s="1692"/>
      <c r="P29" s="1692"/>
      <c r="Q29" s="1692"/>
      <c r="R29" s="1692"/>
      <c r="S29" s="1692"/>
      <c r="T29" s="1692"/>
      <c r="U29" s="1692"/>
      <c r="V29" s="1692"/>
      <c r="W29" s="1693"/>
      <c r="X29" s="657"/>
      <c r="Y29" s="1661"/>
    </row>
    <row r="30" spans="2:25" x14ac:dyDescent="0.25">
      <c r="B30" s="1646"/>
      <c r="C30" s="649"/>
      <c r="D30" s="2392"/>
      <c r="E30" s="2392"/>
      <c r="F30" s="2392"/>
      <c r="G30" s="2392"/>
      <c r="H30" s="2393"/>
      <c r="I30" s="558">
        <v>0</v>
      </c>
      <c r="J30" s="559">
        <v>0</v>
      </c>
      <c r="K30" s="559">
        <v>0</v>
      </c>
      <c r="L30" s="559">
        <v>0</v>
      </c>
      <c r="M30" s="559">
        <v>0</v>
      </c>
      <c r="N30" s="559">
        <v>0</v>
      </c>
      <c r="O30" s="559">
        <v>0</v>
      </c>
      <c r="P30" s="559">
        <v>0</v>
      </c>
      <c r="Q30" s="559">
        <v>0</v>
      </c>
      <c r="R30" s="559">
        <v>0</v>
      </c>
      <c r="S30" s="559">
        <v>0</v>
      </c>
      <c r="T30" s="559">
        <v>0</v>
      </c>
      <c r="U30" s="559">
        <v>0</v>
      </c>
      <c r="V30" s="559">
        <v>0</v>
      </c>
      <c r="W30" s="560">
        <v>0</v>
      </c>
      <c r="X30" s="657"/>
      <c r="Y30" s="1661"/>
    </row>
    <row r="31" spans="2:25" x14ac:dyDescent="0.25">
      <c r="B31" s="1646"/>
      <c r="C31" s="649"/>
      <c r="D31" s="2388"/>
      <c r="E31" s="2388"/>
      <c r="F31" s="2388"/>
      <c r="G31" s="2388"/>
      <c r="H31" s="2389"/>
      <c r="I31" s="561">
        <v>0</v>
      </c>
      <c r="J31" s="562">
        <v>0</v>
      </c>
      <c r="K31" s="562">
        <v>0</v>
      </c>
      <c r="L31" s="562">
        <v>0</v>
      </c>
      <c r="M31" s="562">
        <v>0</v>
      </c>
      <c r="N31" s="562">
        <v>0</v>
      </c>
      <c r="O31" s="562">
        <v>0</v>
      </c>
      <c r="P31" s="562">
        <v>0</v>
      </c>
      <c r="Q31" s="562">
        <v>0</v>
      </c>
      <c r="R31" s="562">
        <v>0</v>
      </c>
      <c r="S31" s="562">
        <v>0</v>
      </c>
      <c r="T31" s="562">
        <v>0</v>
      </c>
      <c r="U31" s="562">
        <v>0</v>
      </c>
      <c r="V31" s="562">
        <v>0</v>
      </c>
      <c r="W31" s="565">
        <v>0</v>
      </c>
      <c r="X31" s="657"/>
      <c r="Y31" s="1661"/>
    </row>
    <row r="32" spans="2:25" ht="15.75" thickBot="1" x14ac:dyDescent="0.3">
      <c r="B32" s="1646"/>
      <c r="C32" s="649"/>
      <c r="D32" s="2415" t="s">
        <v>324</v>
      </c>
      <c r="E32" s="2415"/>
      <c r="F32" s="2415"/>
      <c r="G32" s="2415"/>
      <c r="H32" s="2416"/>
      <c r="I32" s="1700">
        <f>SUM(I19:I28)+SUM(I30:I31)</f>
        <v>0</v>
      </c>
      <c r="J32" s="1701">
        <f t="shared" ref="J32:V32" si="3">SUM(J19:J28)+SUM(J30:J31)</f>
        <v>0</v>
      </c>
      <c r="K32" s="1701">
        <f t="shared" si="3"/>
        <v>0</v>
      </c>
      <c r="L32" s="1701">
        <f t="shared" si="3"/>
        <v>0</v>
      </c>
      <c r="M32" s="1701">
        <f t="shared" si="3"/>
        <v>0</v>
      </c>
      <c r="N32" s="1701">
        <f t="shared" si="3"/>
        <v>0</v>
      </c>
      <c r="O32" s="1701">
        <f t="shared" si="3"/>
        <v>0</v>
      </c>
      <c r="P32" s="1701">
        <f t="shared" si="3"/>
        <v>0</v>
      </c>
      <c r="Q32" s="1701">
        <f t="shared" si="3"/>
        <v>0</v>
      </c>
      <c r="R32" s="1701">
        <f t="shared" si="3"/>
        <v>0</v>
      </c>
      <c r="S32" s="1701">
        <f t="shared" si="3"/>
        <v>0</v>
      </c>
      <c r="T32" s="1701">
        <f t="shared" si="3"/>
        <v>0</v>
      </c>
      <c r="U32" s="1701">
        <f t="shared" si="3"/>
        <v>0</v>
      </c>
      <c r="V32" s="1701">
        <f t="shared" si="3"/>
        <v>0</v>
      </c>
      <c r="W32" s="1702">
        <f>SUM(W19:W28)+SUM(W30:W31)</f>
        <v>0</v>
      </c>
      <c r="X32" s="657"/>
      <c r="Y32" s="1661"/>
    </row>
    <row r="33" spans="2:25" x14ac:dyDescent="0.25">
      <c r="B33" s="1646"/>
      <c r="C33" s="649"/>
      <c r="D33" s="1688"/>
      <c r="E33" s="1697"/>
      <c r="F33" s="649"/>
      <c r="G33" s="1698"/>
      <c r="H33" s="649"/>
      <c r="I33" s="1674"/>
      <c r="J33" s="1674"/>
      <c r="K33" s="1674"/>
      <c r="L33" s="1674"/>
      <c r="M33" s="1674"/>
      <c r="N33" s="1674"/>
      <c r="O33" s="1674"/>
      <c r="P33" s="1674"/>
      <c r="Q33" s="1674"/>
      <c r="R33" s="1674"/>
      <c r="S33" s="1674"/>
      <c r="T33" s="1674"/>
      <c r="U33" s="1674"/>
      <c r="V33" s="1674"/>
      <c r="W33" s="1674"/>
      <c r="X33" s="657"/>
      <c r="Y33" s="1661"/>
    </row>
    <row r="34" spans="2:25" ht="15.75" thickBot="1" x14ac:dyDescent="0.3">
      <c r="B34" s="1646"/>
      <c r="C34" s="649"/>
      <c r="D34" s="1662" t="s">
        <v>875</v>
      </c>
      <c r="E34" s="1697"/>
      <c r="F34" s="649"/>
      <c r="G34" s="1698"/>
      <c r="H34" s="649"/>
      <c r="I34" s="1699"/>
      <c r="J34" s="1699"/>
      <c r="K34" s="1699"/>
      <c r="L34" s="1699"/>
      <c r="M34" s="1699"/>
      <c r="N34" s="1699"/>
      <c r="O34" s="1699"/>
      <c r="P34" s="1699"/>
      <c r="Q34" s="1699"/>
      <c r="R34" s="1699"/>
      <c r="S34" s="1699"/>
      <c r="T34" s="1699"/>
      <c r="U34" s="1699"/>
      <c r="V34" s="1699"/>
      <c r="W34" s="1699"/>
      <c r="X34" s="657"/>
      <c r="Y34" s="1661"/>
    </row>
    <row r="35" spans="2:25" x14ac:dyDescent="0.25">
      <c r="B35" s="1646"/>
      <c r="C35" s="649"/>
      <c r="D35" s="2390" t="s">
        <v>876</v>
      </c>
      <c r="E35" s="2390"/>
      <c r="F35" s="2390"/>
      <c r="G35" s="2390"/>
      <c r="H35" s="1675"/>
      <c r="I35" s="572">
        <v>0</v>
      </c>
      <c r="J35" s="563">
        <v>0</v>
      </c>
      <c r="K35" s="563">
        <v>0</v>
      </c>
      <c r="L35" s="563">
        <v>0</v>
      </c>
      <c r="M35" s="563">
        <v>0</v>
      </c>
      <c r="N35" s="563">
        <v>0</v>
      </c>
      <c r="O35" s="563">
        <v>0</v>
      </c>
      <c r="P35" s="563">
        <v>0</v>
      </c>
      <c r="Q35" s="563">
        <v>0</v>
      </c>
      <c r="R35" s="563">
        <v>0</v>
      </c>
      <c r="S35" s="563">
        <v>0</v>
      </c>
      <c r="T35" s="563">
        <v>0</v>
      </c>
      <c r="U35" s="563">
        <v>0</v>
      </c>
      <c r="V35" s="563">
        <v>0</v>
      </c>
      <c r="W35" s="564">
        <v>0</v>
      </c>
      <c r="X35" s="657"/>
      <c r="Y35" s="1661"/>
    </row>
    <row r="36" spans="2:25" x14ac:dyDescent="0.25">
      <c r="B36" s="1646"/>
      <c r="C36" s="649"/>
      <c r="D36" s="1688" t="s">
        <v>210</v>
      </c>
      <c r="E36" s="1688"/>
      <c r="F36" s="649"/>
      <c r="G36" s="1689"/>
      <c r="H36" s="1690"/>
      <c r="I36" s="1691"/>
      <c r="J36" s="1692"/>
      <c r="K36" s="1692"/>
      <c r="L36" s="1692"/>
      <c r="M36" s="1692"/>
      <c r="N36" s="1692"/>
      <c r="O36" s="1692"/>
      <c r="P36" s="1692"/>
      <c r="Q36" s="1692"/>
      <c r="R36" s="1692"/>
      <c r="S36" s="1692"/>
      <c r="T36" s="1692"/>
      <c r="U36" s="1692"/>
      <c r="V36" s="1692"/>
      <c r="W36" s="1693"/>
      <c r="X36" s="657"/>
      <c r="Y36" s="1661"/>
    </row>
    <row r="37" spans="2:25" x14ac:dyDescent="0.25">
      <c r="B37" s="1646"/>
      <c r="C37" s="649"/>
      <c r="D37" s="2392"/>
      <c r="E37" s="2392"/>
      <c r="F37" s="2392"/>
      <c r="G37" s="2392"/>
      <c r="H37" s="2393"/>
      <c r="I37" s="572">
        <v>0</v>
      </c>
      <c r="J37" s="563">
        <v>0</v>
      </c>
      <c r="K37" s="563">
        <v>0</v>
      </c>
      <c r="L37" s="563">
        <v>0</v>
      </c>
      <c r="M37" s="563">
        <v>0</v>
      </c>
      <c r="N37" s="563">
        <v>0</v>
      </c>
      <c r="O37" s="563">
        <v>0</v>
      </c>
      <c r="P37" s="563">
        <v>0</v>
      </c>
      <c r="Q37" s="563">
        <v>0</v>
      </c>
      <c r="R37" s="563">
        <v>0</v>
      </c>
      <c r="S37" s="563">
        <v>0</v>
      </c>
      <c r="T37" s="563">
        <v>0</v>
      </c>
      <c r="U37" s="563">
        <v>0</v>
      </c>
      <c r="V37" s="563">
        <v>0</v>
      </c>
      <c r="W37" s="564">
        <v>0</v>
      </c>
      <c r="X37" s="657"/>
      <c r="Y37" s="1661"/>
    </row>
    <row r="38" spans="2:25" x14ac:dyDescent="0.25">
      <c r="B38" s="1646"/>
      <c r="C38" s="649"/>
      <c r="D38" s="2388"/>
      <c r="E38" s="2388"/>
      <c r="F38" s="2388"/>
      <c r="G38" s="2388"/>
      <c r="H38" s="2389"/>
      <c r="I38" s="561">
        <v>0</v>
      </c>
      <c r="J38" s="562">
        <v>0</v>
      </c>
      <c r="K38" s="562">
        <v>0</v>
      </c>
      <c r="L38" s="562">
        <v>0</v>
      </c>
      <c r="M38" s="562">
        <v>0</v>
      </c>
      <c r="N38" s="562">
        <v>0</v>
      </c>
      <c r="O38" s="562">
        <v>0</v>
      </c>
      <c r="P38" s="562">
        <v>0</v>
      </c>
      <c r="Q38" s="562">
        <v>0</v>
      </c>
      <c r="R38" s="562">
        <v>0</v>
      </c>
      <c r="S38" s="562">
        <v>0</v>
      </c>
      <c r="T38" s="562">
        <v>0</v>
      </c>
      <c r="U38" s="562">
        <v>0</v>
      </c>
      <c r="V38" s="562">
        <v>0</v>
      </c>
      <c r="W38" s="565">
        <v>0</v>
      </c>
      <c r="X38" s="657"/>
      <c r="Y38" s="1661"/>
    </row>
    <row r="39" spans="2:25" ht="15.75" thickBot="1" x14ac:dyDescent="0.3">
      <c r="B39" s="1646"/>
      <c r="C39" s="649"/>
      <c r="D39" s="2415" t="s">
        <v>877</v>
      </c>
      <c r="E39" s="2415"/>
      <c r="F39" s="2415"/>
      <c r="G39" s="2415"/>
      <c r="H39" s="2416"/>
      <c r="I39" s="1700">
        <f>I35+(SUM(I37:I38))</f>
        <v>0</v>
      </c>
      <c r="J39" s="1701">
        <f t="shared" ref="J39:W39" si="4">J35+(SUM(J37:J38))</f>
        <v>0</v>
      </c>
      <c r="K39" s="1701">
        <f t="shared" si="4"/>
        <v>0</v>
      </c>
      <c r="L39" s="1701">
        <f t="shared" si="4"/>
        <v>0</v>
      </c>
      <c r="M39" s="1701">
        <f t="shared" si="4"/>
        <v>0</v>
      </c>
      <c r="N39" s="1701">
        <f t="shared" si="4"/>
        <v>0</v>
      </c>
      <c r="O39" s="1701">
        <f t="shared" si="4"/>
        <v>0</v>
      </c>
      <c r="P39" s="1701">
        <f t="shared" si="4"/>
        <v>0</v>
      </c>
      <c r="Q39" s="1701">
        <f>Q35+(SUM(Q37:Q38))</f>
        <v>0</v>
      </c>
      <c r="R39" s="1701">
        <f t="shared" si="4"/>
        <v>0</v>
      </c>
      <c r="S39" s="1701">
        <f t="shared" si="4"/>
        <v>0</v>
      </c>
      <c r="T39" s="1701">
        <f t="shared" si="4"/>
        <v>0</v>
      </c>
      <c r="U39" s="1701">
        <f t="shared" si="4"/>
        <v>0</v>
      </c>
      <c r="V39" s="1701">
        <f t="shared" si="4"/>
        <v>0</v>
      </c>
      <c r="W39" s="1702">
        <f t="shared" si="4"/>
        <v>0</v>
      </c>
      <c r="X39" s="657"/>
      <c r="Y39" s="1661"/>
    </row>
    <row r="40" spans="2:25" ht="15.75" thickBot="1" x14ac:dyDescent="0.3">
      <c r="B40" s="1646"/>
      <c r="C40" s="649"/>
      <c r="D40" s="1688"/>
      <c r="E40" s="1697"/>
      <c r="F40" s="649"/>
      <c r="G40" s="1698"/>
      <c r="H40" s="649"/>
      <c r="I40" s="1674"/>
      <c r="J40" s="1674"/>
      <c r="K40" s="1674"/>
      <c r="L40" s="1674"/>
      <c r="M40" s="1674"/>
      <c r="N40" s="1674"/>
      <c r="O40" s="1674"/>
      <c r="P40" s="1674"/>
      <c r="Q40" s="1674"/>
      <c r="R40" s="1674"/>
      <c r="S40" s="1674"/>
      <c r="T40" s="1674"/>
      <c r="U40" s="1674"/>
      <c r="V40" s="1674"/>
      <c r="W40" s="1674"/>
      <c r="X40" s="657"/>
      <c r="Y40" s="1661"/>
    </row>
    <row r="41" spans="2:25" ht="15.75" thickBot="1" x14ac:dyDescent="0.3">
      <c r="B41" s="1646"/>
      <c r="C41" s="649"/>
      <c r="D41" s="1703" t="s">
        <v>325</v>
      </c>
      <c r="E41" s="1704"/>
      <c r="F41" s="1704"/>
      <c r="G41" s="1704"/>
      <c r="H41" s="1705" t="s">
        <v>323</v>
      </c>
      <c r="I41" s="1706">
        <f>I16+I32+I39</f>
        <v>0</v>
      </c>
      <c r="J41" s="1707">
        <f t="shared" ref="J41:W41" si="5">J16+J32+J39</f>
        <v>0</v>
      </c>
      <c r="K41" s="1707">
        <f t="shared" si="5"/>
        <v>0</v>
      </c>
      <c r="L41" s="1707">
        <f t="shared" si="5"/>
        <v>0</v>
      </c>
      <c r="M41" s="1707">
        <f t="shared" si="5"/>
        <v>0</v>
      </c>
      <c r="N41" s="1707">
        <f t="shared" si="5"/>
        <v>0</v>
      </c>
      <c r="O41" s="1707">
        <f t="shared" si="5"/>
        <v>0</v>
      </c>
      <c r="P41" s="1707">
        <f t="shared" si="5"/>
        <v>0</v>
      </c>
      <c r="Q41" s="1707">
        <f t="shared" si="5"/>
        <v>0</v>
      </c>
      <c r="R41" s="1707">
        <f t="shared" si="5"/>
        <v>0</v>
      </c>
      <c r="S41" s="1707">
        <f t="shared" si="5"/>
        <v>0</v>
      </c>
      <c r="T41" s="1707">
        <f t="shared" si="5"/>
        <v>0</v>
      </c>
      <c r="U41" s="1707">
        <f t="shared" si="5"/>
        <v>0</v>
      </c>
      <c r="V41" s="1707">
        <f t="shared" si="5"/>
        <v>0</v>
      </c>
      <c r="W41" s="1708">
        <f t="shared" si="5"/>
        <v>0</v>
      </c>
      <c r="X41" s="657"/>
      <c r="Y41" s="1661"/>
    </row>
    <row r="42" spans="2:25" x14ac:dyDescent="0.25">
      <c r="B42" s="1646"/>
      <c r="C42" s="649"/>
      <c r="D42" s="1662"/>
      <c r="E42" s="649"/>
      <c r="F42" s="649"/>
      <c r="G42" s="649"/>
      <c r="H42" s="1709"/>
      <c r="I42" s="1674"/>
      <c r="J42" s="1674"/>
      <c r="K42" s="1674"/>
      <c r="L42" s="1674"/>
      <c r="M42" s="1674"/>
      <c r="N42" s="1674"/>
      <c r="O42" s="1674"/>
      <c r="P42" s="1674"/>
      <c r="Q42" s="1674"/>
      <c r="R42" s="1674"/>
      <c r="S42" s="1674"/>
      <c r="T42" s="1674"/>
      <c r="U42" s="1674"/>
      <c r="V42" s="1674"/>
      <c r="W42" s="1674"/>
      <c r="X42" s="657"/>
      <c r="Y42" s="1661"/>
    </row>
    <row r="43" spans="2:25" ht="15.75" thickBot="1" x14ac:dyDescent="0.3">
      <c r="B43" s="1646"/>
      <c r="C43" s="649"/>
      <c r="D43" s="1662" t="s">
        <v>878</v>
      </c>
      <c r="E43" s="649"/>
      <c r="F43" s="649"/>
      <c r="G43" s="657"/>
      <c r="H43" s="1710" t="s">
        <v>326</v>
      </c>
      <c r="I43" s="1711"/>
      <c r="J43" s="1711"/>
      <c r="K43" s="1711"/>
      <c r="L43" s="1711"/>
      <c r="M43" s="1711"/>
      <c r="N43" s="1711"/>
      <c r="O43" s="1711"/>
      <c r="P43" s="1711"/>
      <c r="Q43" s="1711"/>
      <c r="R43" s="1711"/>
      <c r="S43" s="1711"/>
      <c r="T43" s="1711"/>
      <c r="U43" s="1711"/>
      <c r="V43" s="1711"/>
      <c r="W43" s="1712"/>
      <c r="X43" s="657"/>
      <c r="Y43" s="1661"/>
    </row>
    <row r="44" spans="2:25" x14ac:dyDescent="0.25">
      <c r="B44" s="1646"/>
      <c r="C44" s="649"/>
      <c r="D44" s="1713" t="s">
        <v>327</v>
      </c>
      <c r="E44" s="1668"/>
      <c r="F44" s="1668"/>
      <c r="G44" s="1714"/>
      <c r="H44" s="547"/>
      <c r="I44" s="1715">
        <f>I16*$H44</f>
        <v>0</v>
      </c>
      <c r="J44" s="1716">
        <f>J16*$H44</f>
        <v>0</v>
      </c>
      <c r="K44" s="1716">
        <f>K16*$H44</f>
        <v>0</v>
      </c>
      <c r="L44" s="1716">
        <f t="shared" ref="L44:W44" si="6">L16*$H44</f>
        <v>0</v>
      </c>
      <c r="M44" s="1716">
        <f t="shared" si="6"/>
        <v>0</v>
      </c>
      <c r="N44" s="1716">
        <f t="shared" si="6"/>
        <v>0</v>
      </c>
      <c r="O44" s="1716">
        <f t="shared" si="6"/>
        <v>0</v>
      </c>
      <c r="P44" s="1716">
        <f t="shared" si="6"/>
        <v>0</v>
      </c>
      <c r="Q44" s="1716">
        <f t="shared" si="6"/>
        <v>0</v>
      </c>
      <c r="R44" s="1716">
        <f t="shared" si="6"/>
        <v>0</v>
      </c>
      <c r="S44" s="1716">
        <f t="shared" si="6"/>
        <v>0</v>
      </c>
      <c r="T44" s="1716">
        <f t="shared" si="6"/>
        <v>0</v>
      </c>
      <c r="U44" s="1716">
        <f t="shared" si="6"/>
        <v>0</v>
      </c>
      <c r="V44" s="1716">
        <f t="shared" si="6"/>
        <v>0</v>
      </c>
      <c r="W44" s="1717">
        <f t="shared" si="6"/>
        <v>0</v>
      </c>
      <c r="X44" s="657"/>
      <c r="Y44" s="1661"/>
    </row>
    <row r="45" spans="2:25" x14ac:dyDescent="0.25">
      <c r="B45" s="1646"/>
      <c r="C45" s="649"/>
      <c r="D45" s="1713" t="s">
        <v>328</v>
      </c>
      <c r="E45" s="1668"/>
      <c r="F45" s="1668"/>
      <c r="G45" s="1131"/>
      <c r="H45" s="412"/>
      <c r="I45" s="1680">
        <f>I32*$H45</f>
        <v>0</v>
      </c>
      <c r="J45" s="1681">
        <f>J32*$H45</f>
        <v>0</v>
      </c>
      <c r="K45" s="1681">
        <f t="shared" ref="K45:W45" si="7">K32*$H45</f>
        <v>0</v>
      </c>
      <c r="L45" s="1681">
        <f t="shared" si="7"/>
        <v>0</v>
      </c>
      <c r="M45" s="1681">
        <f t="shared" si="7"/>
        <v>0</v>
      </c>
      <c r="N45" s="1681">
        <f t="shared" si="7"/>
        <v>0</v>
      </c>
      <c r="O45" s="1681">
        <f t="shared" si="7"/>
        <v>0</v>
      </c>
      <c r="P45" s="1681">
        <f t="shared" si="7"/>
        <v>0</v>
      </c>
      <c r="Q45" s="1681">
        <f t="shared" si="7"/>
        <v>0</v>
      </c>
      <c r="R45" s="1681">
        <f t="shared" si="7"/>
        <v>0</v>
      </c>
      <c r="S45" s="1681">
        <f t="shared" si="7"/>
        <v>0</v>
      </c>
      <c r="T45" s="1681">
        <f t="shared" si="7"/>
        <v>0</v>
      </c>
      <c r="U45" s="1681">
        <f t="shared" si="7"/>
        <v>0</v>
      </c>
      <c r="V45" s="1681">
        <f t="shared" si="7"/>
        <v>0</v>
      </c>
      <c r="W45" s="1682">
        <f t="shared" si="7"/>
        <v>0</v>
      </c>
      <c r="X45" s="657"/>
      <c r="Y45" s="1661"/>
    </row>
    <row r="46" spans="2:25" x14ac:dyDescent="0.25">
      <c r="B46" s="1646"/>
      <c r="C46" s="649"/>
      <c r="D46" s="1713" t="s">
        <v>879</v>
      </c>
      <c r="E46" s="1668"/>
      <c r="F46" s="1668"/>
      <c r="G46" s="1131"/>
      <c r="H46" s="573"/>
      <c r="I46" s="1634">
        <v>0</v>
      </c>
      <c r="J46" s="1635">
        <f>I46+(I46*$H46)</f>
        <v>0</v>
      </c>
      <c r="K46" s="1635">
        <f t="shared" ref="K46:W46" si="8">J46+(J46*$H46)</f>
        <v>0</v>
      </c>
      <c r="L46" s="1635">
        <f t="shared" si="8"/>
        <v>0</v>
      </c>
      <c r="M46" s="1635">
        <f t="shared" si="8"/>
        <v>0</v>
      </c>
      <c r="N46" s="1635">
        <f t="shared" si="8"/>
        <v>0</v>
      </c>
      <c r="O46" s="1635">
        <f t="shared" si="8"/>
        <v>0</v>
      </c>
      <c r="P46" s="1635">
        <f t="shared" si="8"/>
        <v>0</v>
      </c>
      <c r="Q46" s="1635">
        <f t="shared" si="8"/>
        <v>0</v>
      </c>
      <c r="R46" s="1635">
        <f t="shared" si="8"/>
        <v>0</v>
      </c>
      <c r="S46" s="1635">
        <f t="shared" si="8"/>
        <v>0</v>
      </c>
      <c r="T46" s="1635">
        <f t="shared" si="8"/>
        <v>0</v>
      </c>
      <c r="U46" s="1635">
        <f t="shared" si="8"/>
        <v>0</v>
      </c>
      <c r="V46" s="1635">
        <f t="shared" si="8"/>
        <v>0</v>
      </c>
      <c r="W46" s="1636">
        <f t="shared" si="8"/>
        <v>0</v>
      </c>
      <c r="X46" s="657"/>
      <c r="Y46" s="1661"/>
    </row>
    <row r="47" spans="2:25" ht="15.75" thickBot="1" x14ac:dyDescent="0.3">
      <c r="B47" s="1646"/>
      <c r="C47" s="649"/>
      <c r="D47" s="1713" t="s">
        <v>880</v>
      </c>
      <c r="E47" s="1668"/>
      <c r="F47" s="1668"/>
      <c r="G47" s="1131"/>
      <c r="H47" s="266"/>
      <c r="I47" s="1637">
        <v>0</v>
      </c>
      <c r="J47" s="356">
        <f>I47+(I47*$H47)</f>
        <v>0</v>
      </c>
      <c r="K47" s="356">
        <f t="shared" ref="K47:V47" si="9">J47+(J47*$H47)</f>
        <v>0</v>
      </c>
      <c r="L47" s="356">
        <f t="shared" si="9"/>
        <v>0</v>
      </c>
      <c r="M47" s="356">
        <f t="shared" si="9"/>
        <v>0</v>
      </c>
      <c r="N47" s="356">
        <f t="shared" si="9"/>
        <v>0</v>
      </c>
      <c r="O47" s="356">
        <f t="shared" si="9"/>
        <v>0</v>
      </c>
      <c r="P47" s="356">
        <f t="shared" si="9"/>
        <v>0</v>
      </c>
      <c r="Q47" s="356">
        <f t="shared" si="9"/>
        <v>0</v>
      </c>
      <c r="R47" s="356">
        <f t="shared" si="9"/>
        <v>0</v>
      </c>
      <c r="S47" s="356">
        <f t="shared" si="9"/>
        <v>0</v>
      </c>
      <c r="T47" s="356">
        <f t="shared" si="9"/>
        <v>0</v>
      </c>
      <c r="U47" s="356">
        <f t="shared" si="9"/>
        <v>0</v>
      </c>
      <c r="V47" s="356">
        <f t="shared" si="9"/>
        <v>0</v>
      </c>
      <c r="W47" s="357">
        <f>V47+(V47*$H47)</f>
        <v>0</v>
      </c>
      <c r="X47" s="657"/>
      <c r="Y47" s="1661"/>
    </row>
    <row r="48" spans="2:25" ht="15.75" thickBot="1" x14ac:dyDescent="0.3">
      <c r="B48" s="1646"/>
      <c r="C48" s="649"/>
      <c r="D48" s="2415" t="s">
        <v>881</v>
      </c>
      <c r="E48" s="2415"/>
      <c r="F48" s="2415"/>
      <c r="G48" s="2415"/>
      <c r="H48" s="2416"/>
      <c r="I48" s="1700">
        <f>SUM(I44:I47)</f>
        <v>0</v>
      </c>
      <c r="J48" s="1701">
        <f t="shared" ref="J48:W48" si="10">SUM(J44:J47)</f>
        <v>0</v>
      </c>
      <c r="K48" s="1701">
        <f t="shared" si="10"/>
        <v>0</v>
      </c>
      <c r="L48" s="1701">
        <f t="shared" si="10"/>
        <v>0</v>
      </c>
      <c r="M48" s="1701">
        <f t="shared" si="10"/>
        <v>0</v>
      </c>
      <c r="N48" s="1701">
        <f t="shared" si="10"/>
        <v>0</v>
      </c>
      <c r="O48" s="1701">
        <f t="shared" si="10"/>
        <v>0</v>
      </c>
      <c r="P48" s="1701">
        <f t="shared" si="10"/>
        <v>0</v>
      </c>
      <c r="Q48" s="1701">
        <f t="shared" si="10"/>
        <v>0</v>
      </c>
      <c r="R48" s="1701">
        <f t="shared" si="10"/>
        <v>0</v>
      </c>
      <c r="S48" s="1701">
        <f t="shared" si="10"/>
        <v>0</v>
      </c>
      <c r="T48" s="1701">
        <f t="shared" si="10"/>
        <v>0</v>
      </c>
      <c r="U48" s="1701">
        <f t="shared" si="10"/>
        <v>0</v>
      </c>
      <c r="V48" s="1701">
        <f t="shared" si="10"/>
        <v>0</v>
      </c>
      <c r="W48" s="1702">
        <f t="shared" si="10"/>
        <v>0</v>
      </c>
      <c r="X48" s="657"/>
      <c r="Y48" s="1661"/>
    </row>
    <row r="49" spans="2:27" ht="15.75" thickBot="1" x14ac:dyDescent="0.3">
      <c r="B49" s="1646"/>
      <c r="C49" s="649"/>
      <c r="D49" s="1718"/>
      <c r="E49" s="649"/>
      <c r="F49" s="649"/>
      <c r="G49" s="657"/>
      <c r="H49" s="649"/>
      <c r="I49" s="1674"/>
      <c r="J49" s="1674"/>
      <c r="K49" s="1674"/>
      <c r="L49" s="1674"/>
      <c r="M49" s="1674"/>
      <c r="N49" s="1674"/>
      <c r="O49" s="1674"/>
      <c r="P49" s="1674"/>
      <c r="Q49" s="1674"/>
      <c r="R49" s="1674"/>
      <c r="S49" s="1674"/>
      <c r="T49" s="1674"/>
      <c r="U49" s="1674"/>
      <c r="V49" s="1674"/>
      <c r="W49" s="1674"/>
      <c r="X49" s="657"/>
      <c r="Y49" s="1661"/>
    </row>
    <row r="50" spans="2:27" ht="16.5" thickTop="1" thickBot="1" x14ac:dyDescent="0.3">
      <c r="B50" s="1646"/>
      <c r="C50" s="649"/>
      <c r="D50" s="1719" t="s">
        <v>329</v>
      </c>
      <c r="E50" s="1720"/>
      <c r="F50" s="1720"/>
      <c r="G50" s="1720"/>
      <c r="H50" s="1721" t="s">
        <v>323</v>
      </c>
      <c r="I50" s="1722">
        <f>I41-I48</f>
        <v>0</v>
      </c>
      <c r="J50" s="1723">
        <f t="shared" ref="J50:W50" si="11">J41-J48</f>
        <v>0</v>
      </c>
      <c r="K50" s="1723">
        <f>K41-K48</f>
        <v>0</v>
      </c>
      <c r="L50" s="1723">
        <f t="shared" si="11"/>
        <v>0</v>
      </c>
      <c r="M50" s="1723">
        <f t="shared" si="11"/>
        <v>0</v>
      </c>
      <c r="N50" s="1723">
        <f t="shared" si="11"/>
        <v>0</v>
      </c>
      <c r="O50" s="1723">
        <f t="shared" si="11"/>
        <v>0</v>
      </c>
      <c r="P50" s="1723">
        <f t="shared" si="11"/>
        <v>0</v>
      </c>
      <c r="Q50" s="1723">
        <f t="shared" si="11"/>
        <v>0</v>
      </c>
      <c r="R50" s="1723">
        <f t="shared" si="11"/>
        <v>0</v>
      </c>
      <c r="S50" s="1723">
        <f t="shared" si="11"/>
        <v>0</v>
      </c>
      <c r="T50" s="1723">
        <f t="shared" si="11"/>
        <v>0</v>
      </c>
      <c r="U50" s="1723">
        <f t="shared" si="11"/>
        <v>0</v>
      </c>
      <c r="V50" s="1723">
        <f t="shared" si="11"/>
        <v>0</v>
      </c>
      <c r="W50" s="1724">
        <f t="shared" si="11"/>
        <v>0</v>
      </c>
      <c r="X50" s="657"/>
      <c r="Y50" s="1661"/>
    </row>
    <row r="51" spans="2:27" ht="9" customHeight="1" thickTop="1" x14ac:dyDescent="0.25">
      <c r="B51" s="1646"/>
      <c r="C51" s="649"/>
      <c r="D51" s="649"/>
      <c r="E51" s="1662"/>
      <c r="F51" s="649"/>
      <c r="G51" s="649"/>
      <c r="H51" s="649"/>
      <c r="I51" s="649"/>
      <c r="J51" s="649"/>
      <c r="K51" s="649"/>
      <c r="L51" s="649"/>
      <c r="M51" s="649"/>
      <c r="N51" s="649"/>
      <c r="O51" s="649"/>
      <c r="P51" s="649"/>
      <c r="Q51" s="657"/>
      <c r="R51" s="657"/>
      <c r="S51" s="657"/>
      <c r="T51" s="657"/>
      <c r="U51" s="657"/>
      <c r="V51" s="657"/>
      <c r="W51" s="657"/>
      <c r="X51" s="649"/>
      <c r="Y51" s="1725"/>
    </row>
    <row r="52" spans="2:27" x14ac:dyDescent="0.25">
      <c r="B52" s="1646"/>
      <c r="C52" s="1648"/>
      <c r="D52" s="1726" t="s">
        <v>639</v>
      </c>
      <c r="E52" s="1727"/>
      <c r="F52" s="1727"/>
      <c r="G52" s="1727"/>
      <c r="H52" s="1727"/>
      <c r="I52" s="1727"/>
      <c r="J52" s="1727"/>
      <c r="K52" s="1727"/>
      <c r="L52" s="1728"/>
      <c r="M52" s="1727"/>
      <c r="N52" s="1727"/>
      <c r="O52" s="1727"/>
      <c r="P52" s="1727"/>
      <c r="Q52" s="1727"/>
      <c r="R52" s="1727"/>
      <c r="S52" s="1727"/>
      <c r="T52" s="1727"/>
      <c r="U52" s="1727"/>
      <c r="V52" s="1727"/>
      <c r="W52" s="1727"/>
      <c r="X52" s="657"/>
      <c r="Y52" s="1661"/>
    </row>
    <row r="53" spans="2:27" ht="7.5" customHeight="1" thickBot="1" x14ac:dyDescent="0.3">
      <c r="B53" s="1646"/>
      <c r="C53" s="649"/>
      <c r="D53" s="649"/>
      <c r="E53" s="649"/>
      <c r="F53" s="649"/>
      <c r="G53" s="649"/>
      <c r="H53" s="649"/>
      <c r="I53" s="649"/>
      <c r="J53" s="649"/>
      <c r="K53" s="649"/>
      <c r="L53" s="649"/>
      <c r="M53" s="649"/>
      <c r="N53" s="649"/>
      <c r="O53" s="649"/>
      <c r="P53" s="649"/>
      <c r="Q53" s="649"/>
      <c r="R53" s="649"/>
      <c r="S53" s="649"/>
      <c r="T53" s="649"/>
      <c r="U53" s="649"/>
      <c r="V53" s="649"/>
      <c r="W53" s="649"/>
      <c r="X53" s="649"/>
      <c r="Y53" s="1725"/>
    </row>
    <row r="54" spans="2:27" ht="36.75" thickBot="1" x14ac:dyDescent="0.3">
      <c r="B54" s="1646"/>
      <c r="C54" s="1648"/>
      <c r="D54" s="1662"/>
      <c r="E54" s="1648"/>
      <c r="F54" s="1729"/>
      <c r="G54" s="1730" t="s">
        <v>321</v>
      </c>
      <c r="H54" s="1731" t="s">
        <v>330</v>
      </c>
      <c r="I54" s="1658" t="s">
        <v>314</v>
      </c>
      <c r="J54" s="1659" t="s">
        <v>315</v>
      </c>
      <c r="K54" s="1659" t="s">
        <v>316</v>
      </c>
      <c r="L54" s="1659" t="s">
        <v>317</v>
      </c>
      <c r="M54" s="1659" t="s">
        <v>318</v>
      </c>
      <c r="N54" s="1659" t="s">
        <v>319</v>
      </c>
      <c r="O54" s="1659" t="s">
        <v>320</v>
      </c>
      <c r="P54" s="1659" t="s">
        <v>363</v>
      </c>
      <c r="Q54" s="1659" t="s">
        <v>364</v>
      </c>
      <c r="R54" s="1659" t="s">
        <v>365</v>
      </c>
      <c r="S54" s="1659" t="s">
        <v>366</v>
      </c>
      <c r="T54" s="1659" t="s">
        <v>367</v>
      </c>
      <c r="U54" s="1659" t="s">
        <v>368</v>
      </c>
      <c r="V54" s="1659" t="s">
        <v>369</v>
      </c>
      <c r="W54" s="1732" t="s">
        <v>370</v>
      </c>
      <c r="X54" s="657"/>
      <c r="Y54" s="1661"/>
    </row>
    <row r="55" spans="2:27" ht="15.75" thickBot="1" x14ac:dyDescent="0.3">
      <c r="B55" s="1646"/>
      <c r="C55" s="657"/>
      <c r="D55" s="1662" t="s">
        <v>883</v>
      </c>
      <c r="E55" s="1648"/>
      <c r="F55" s="1729"/>
      <c r="G55" s="1733"/>
      <c r="H55" s="1734"/>
      <c r="I55" s="1705"/>
      <c r="J55" s="1705"/>
      <c r="K55" s="1705"/>
      <c r="L55" s="1705"/>
      <c r="M55" s="1705"/>
      <c r="N55" s="1705"/>
      <c r="O55" s="1705"/>
      <c r="P55" s="1705"/>
      <c r="Q55" s="1705"/>
      <c r="R55" s="1705"/>
      <c r="S55" s="1705"/>
      <c r="T55" s="1705"/>
      <c r="U55" s="1705"/>
      <c r="V55" s="1705"/>
      <c r="W55" s="1705"/>
      <c r="X55" s="657"/>
      <c r="Y55" s="1661"/>
    </row>
    <row r="56" spans="2:27" x14ac:dyDescent="0.25">
      <c r="B56" s="1646"/>
      <c r="C56" s="1648"/>
      <c r="D56" s="1735" t="s">
        <v>666</v>
      </c>
      <c r="E56" s="1736"/>
      <c r="F56" s="1737"/>
      <c r="G56" s="547"/>
      <c r="H56" s="1738" t="str">
        <f>IFERROR(I56/'2A'!$P$44,"")</f>
        <v/>
      </c>
      <c r="I56" s="1739">
        <f>'8C'!L20</f>
        <v>0</v>
      </c>
      <c r="J56" s="542">
        <f t="shared" ref="J56:W67" si="12">I56+(I56*$G56)</f>
        <v>0</v>
      </c>
      <c r="K56" s="542">
        <f t="shared" si="12"/>
        <v>0</v>
      </c>
      <c r="L56" s="542">
        <f t="shared" si="12"/>
        <v>0</v>
      </c>
      <c r="M56" s="542">
        <f t="shared" si="12"/>
        <v>0</v>
      </c>
      <c r="N56" s="542">
        <f t="shared" si="12"/>
        <v>0</v>
      </c>
      <c r="O56" s="542">
        <f t="shared" si="12"/>
        <v>0</v>
      </c>
      <c r="P56" s="542">
        <f t="shared" si="12"/>
        <v>0</v>
      </c>
      <c r="Q56" s="542">
        <f t="shared" si="12"/>
        <v>0</v>
      </c>
      <c r="R56" s="542">
        <f t="shared" si="12"/>
        <v>0</v>
      </c>
      <c r="S56" s="542">
        <f t="shared" si="12"/>
        <v>0</v>
      </c>
      <c r="T56" s="542">
        <f t="shared" si="12"/>
        <v>0</v>
      </c>
      <c r="U56" s="542">
        <f t="shared" si="12"/>
        <v>0</v>
      </c>
      <c r="V56" s="542">
        <f t="shared" si="12"/>
        <v>0</v>
      </c>
      <c r="W56" s="543">
        <f t="shared" si="12"/>
        <v>0</v>
      </c>
      <c r="X56" s="657"/>
      <c r="Y56" s="1661"/>
      <c r="AA56" s="306"/>
    </row>
    <row r="57" spans="2:27" x14ac:dyDescent="0.25">
      <c r="B57" s="1646"/>
      <c r="C57" s="1648"/>
      <c r="D57" s="1740" t="s">
        <v>882</v>
      </c>
      <c r="E57" s="1741"/>
      <c r="F57" s="1742"/>
      <c r="G57" s="566"/>
      <c r="H57" s="1743"/>
      <c r="I57" s="1638">
        <v>0</v>
      </c>
      <c r="J57" s="344">
        <f t="shared" ref="J57" si="13">I57+(I57*$G57)</f>
        <v>0</v>
      </c>
      <c r="K57" s="344">
        <f t="shared" ref="K57" si="14">J57+(J57*$G57)</f>
        <v>0</v>
      </c>
      <c r="L57" s="344">
        <f t="shared" ref="L57" si="15">K57+(K57*$G57)</f>
        <v>0</v>
      </c>
      <c r="M57" s="344">
        <f t="shared" ref="M57" si="16">L57+(L57*$G57)</f>
        <v>0</v>
      </c>
      <c r="N57" s="344">
        <f t="shared" ref="N57" si="17">M57+(M57*$G57)</f>
        <v>0</v>
      </c>
      <c r="O57" s="344">
        <f t="shared" ref="O57" si="18">N57+(N57*$G57)</f>
        <v>0</v>
      </c>
      <c r="P57" s="344">
        <f t="shared" ref="P57" si="19">O57+(O57*$G57)</f>
        <v>0</v>
      </c>
      <c r="Q57" s="344">
        <f t="shared" ref="Q57" si="20">P57+(P57*$G57)</f>
        <v>0</v>
      </c>
      <c r="R57" s="344">
        <f t="shared" ref="R57" si="21">Q57+(Q57*$G57)</f>
        <v>0</v>
      </c>
      <c r="S57" s="344">
        <f t="shared" ref="S57" si="22">R57+(R57*$G57)</f>
        <v>0</v>
      </c>
      <c r="T57" s="344">
        <f t="shared" ref="T57" si="23">S57+(S57*$G57)</f>
        <v>0</v>
      </c>
      <c r="U57" s="344">
        <f t="shared" ref="U57" si="24">T57+(T57*$G57)</f>
        <v>0</v>
      </c>
      <c r="V57" s="344">
        <f t="shared" ref="V57" si="25">U57+(U57*$G57)</f>
        <v>0</v>
      </c>
      <c r="W57" s="345">
        <f t="shared" ref="W57" si="26">V57+(V57*$G57)</f>
        <v>0</v>
      </c>
      <c r="X57" s="657"/>
      <c r="Y57" s="1661"/>
      <c r="AA57" s="306"/>
    </row>
    <row r="58" spans="2:27" x14ac:dyDescent="0.25">
      <c r="B58" s="1646"/>
      <c r="C58" s="1744"/>
      <c r="D58" s="1735" t="s">
        <v>667</v>
      </c>
      <c r="E58" s="1736"/>
      <c r="F58" s="1737"/>
      <c r="G58" s="412"/>
      <c r="H58" s="1745" t="str">
        <f>IFERROR(I58/'2A'!$P$44,"")</f>
        <v/>
      </c>
      <c r="I58" s="1746">
        <f>'8C'!L21</f>
        <v>0</v>
      </c>
      <c r="J58" s="344">
        <f t="shared" ref="J58:J63" si="27">I58+(I58*$G58)</f>
        <v>0</v>
      </c>
      <c r="K58" s="344">
        <f t="shared" ref="K58:K63" si="28">J58+(J58*$G58)</f>
        <v>0</v>
      </c>
      <c r="L58" s="344">
        <f t="shared" ref="L58:L63" si="29">K58+(K58*$G58)</f>
        <v>0</v>
      </c>
      <c r="M58" s="344">
        <f t="shared" ref="M58:M63" si="30">L58+(L58*$G58)</f>
        <v>0</v>
      </c>
      <c r="N58" s="344">
        <f t="shared" ref="N58:N63" si="31">M58+(M58*$G58)</f>
        <v>0</v>
      </c>
      <c r="O58" s="344">
        <f t="shared" ref="O58:O63" si="32">N58+(N58*$G58)</f>
        <v>0</v>
      </c>
      <c r="P58" s="344">
        <f t="shared" ref="P58:P63" si="33">O58+(O58*$G58)</f>
        <v>0</v>
      </c>
      <c r="Q58" s="344">
        <f t="shared" ref="Q58:Q63" si="34">P58+(P58*$G58)</f>
        <v>0</v>
      </c>
      <c r="R58" s="344">
        <f t="shared" ref="R58:R63" si="35">Q58+(Q58*$G58)</f>
        <v>0</v>
      </c>
      <c r="S58" s="344">
        <f t="shared" ref="S58:S63" si="36">R58+(R58*$G58)</f>
        <v>0</v>
      </c>
      <c r="T58" s="344">
        <f t="shared" ref="T58:T63" si="37">S58+(S58*$G58)</f>
        <v>0</v>
      </c>
      <c r="U58" s="344">
        <f t="shared" ref="U58:U63" si="38">T58+(T58*$G58)</f>
        <v>0</v>
      </c>
      <c r="V58" s="344">
        <f t="shared" ref="V58:V63" si="39">U58+(U58*$G58)</f>
        <v>0</v>
      </c>
      <c r="W58" s="345">
        <f t="shared" ref="W58:W63" si="40">V58+(V58*$G58)</f>
        <v>0</v>
      </c>
      <c r="X58" s="657"/>
      <c r="Y58" s="1661"/>
      <c r="AA58" s="306"/>
    </row>
    <row r="59" spans="2:27" x14ac:dyDescent="0.25">
      <c r="B59" s="1646"/>
      <c r="C59" s="1744"/>
      <c r="D59" s="1735" t="s">
        <v>894</v>
      </c>
      <c r="E59" s="1736"/>
      <c r="F59" s="1737"/>
      <c r="G59" s="412"/>
      <c r="H59" s="1745"/>
      <c r="I59" s="346">
        <v>0</v>
      </c>
      <c r="J59" s="344">
        <f t="shared" si="27"/>
        <v>0</v>
      </c>
      <c r="K59" s="344">
        <f t="shared" si="28"/>
        <v>0</v>
      </c>
      <c r="L59" s="344">
        <f t="shared" si="29"/>
        <v>0</v>
      </c>
      <c r="M59" s="344">
        <f t="shared" si="30"/>
        <v>0</v>
      </c>
      <c r="N59" s="344">
        <f t="shared" si="31"/>
        <v>0</v>
      </c>
      <c r="O59" s="344">
        <f t="shared" si="32"/>
        <v>0</v>
      </c>
      <c r="P59" s="344">
        <f t="shared" si="33"/>
        <v>0</v>
      </c>
      <c r="Q59" s="344">
        <f t="shared" si="34"/>
        <v>0</v>
      </c>
      <c r="R59" s="344">
        <f t="shared" si="35"/>
        <v>0</v>
      </c>
      <c r="S59" s="344">
        <f t="shared" si="36"/>
        <v>0</v>
      </c>
      <c r="T59" s="344">
        <f t="shared" si="37"/>
        <v>0</v>
      </c>
      <c r="U59" s="344">
        <f t="shared" si="38"/>
        <v>0</v>
      </c>
      <c r="V59" s="344">
        <f t="shared" si="39"/>
        <v>0</v>
      </c>
      <c r="W59" s="345">
        <f t="shared" si="40"/>
        <v>0</v>
      </c>
      <c r="X59" s="657"/>
      <c r="Y59" s="1661"/>
      <c r="AA59" s="306"/>
    </row>
    <row r="60" spans="2:27" x14ac:dyDescent="0.25">
      <c r="B60" s="1646"/>
      <c r="C60" s="1648"/>
      <c r="D60" s="1735" t="s">
        <v>333</v>
      </c>
      <c r="E60" s="1736"/>
      <c r="F60" s="1737"/>
      <c r="G60" s="412"/>
      <c r="H60" s="1745" t="str">
        <f>IFERROR(I60/'2A'!$P$44,"")</f>
        <v/>
      </c>
      <c r="I60" s="346">
        <v>0</v>
      </c>
      <c r="J60" s="344">
        <f t="shared" si="27"/>
        <v>0</v>
      </c>
      <c r="K60" s="344">
        <f t="shared" si="28"/>
        <v>0</v>
      </c>
      <c r="L60" s="344">
        <f t="shared" si="29"/>
        <v>0</v>
      </c>
      <c r="M60" s="344">
        <f t="shared" si="30"/>
        <v>0</v>
      </c>
      <c r="N60" s="344">
        <f t="shared" si="31"/>
        <v>0</v>
      </c>
      <c r="O60" s="344">
        <f t="shared" si="32"/>
        <v>0</v>
      </c>
      <c r="P60" s="344">
        <f t="shared" si="33"/>
        <v>0</v>
      </c>
      <c r="Q60" s="344">
        <f t="shared" si="34"/>
        <v>0</v>
      </c>
      <c r="R60" s="344">
        <f t="shared" si="35"/>
        <v>0</v>
      </c>
      <c r="S60" s="344">
        <f t="shared" si="36"/>
        <v>0</v>
      </c>
      <c r="T60" s="344">
        <f t="shared" si="37"/>
        <v>0</v>
      </c>
      <c r="U60" s="344">
        <f t="shared" si="38"/>
        <v>0</v>
      </c>
      <c r="V60" s="344">
        <f t="shared" si="39"/>
        <v>0</v>
      </c>
      <c r="W60" s="345">
        <f t="shared" si="40"/>
        <v>0</v>
      </c>
      <c r="X60" s="657"/>
      <c r="Y60" s="1661"/>
      <c r="AA60" s="306"/>
    </row>
    <row r="61" spans="2:27" x14ac:dyDescent="0.25">
      <c r="B61" s="1646"/>
      <c r="C61" s="1648"/>
      <c r="D61" s="1735" t="s">
        <v>895</v>
      </c>
      <c r="E61" s="1736"/>
      <c r="F61" s="1737"/>
      <c r="G61" s="412"/>
      <c r="H61" s="1745" t="str">
        <f>IFERROR(I61/'2A'!$P$44,"")</f>
        <v/>
      </c>
      <c r="I61" s="346">
        <v>0</v>
      </c>
      <c r="J61" s="344">
        <f t="shared" si="27"/>
        <v>0</v>
      </c>
      <c r="K61" s="344">
        <f t="shared" si="28"/>
        <v>0</v>
      </c>
      <c r="L61" s="344">
        <f t="shared" si="29"/>
        <v>0</v>
      </c>
      <c r="M61" s="344">
        <f t="shared" si="30"/>
        <v>0</v>
      </c>
      <c r="N61" s="344">
        <f t="shared" si="31"/>
        <v>0</v>
      </c>
      <c r="O61" s="344">
        <f t="shared" si="32"/>
        <v>0</v>
      </c>
      <c r="P61" s="344">
        <f t="shared" si="33"/>
        <v>0</v>
      </c>
      <c r="Q61" s="344">
        <f t="shared" si="34"/>
        <v>0</v>
      </c>
      <c r="R61" s="344">
        <f t="shared" si="35"/>
        <v>0</v>
      </c>
      <c r="S61" s="344">
        <f t="shared" si="36"/>
        <v>0</v>
      </c>
      <c r="T61" s="344">
        <f t="shared" si="37"/>
        <v>0</v>
      </c>
      <c r="U61" s="344">
        <f t="shared" si="38"/>
        <v>0</v>
      </c>
      <c r="V61" s="344">
        <f t="shared" si="39"/>
        <v>0</v>
      </c>
      <c r="W61" s="345">
        <f t="shared" si="40"/>
        <v>0</v>
      </c>
      <c r="X61" s="657"/>
      <c r="Y61" s="1661"/>
      <c r="AA61" s="306"/>
    </row>
    <row r="62" spans="2:27" x14ac:dyDescent="0.25">
      <c r="B62" s="1646"/>
      <c r="C62" s="1648"/>
      <c r="D62" s="1735" t="s">
        <v>334</v>
      </c>
      <c r="E62" s="1747"/>
      <c r="F62" s="1737"/>
      <c r="G62" s="412"/>
      <c r="H62" s="1745" t="str">
        <f>IFERROR(I62/'2A'!$P$44,"")</f>
        <v/>
      </c>
      <c r="I62" s="346">
        <v>0</v>
      </c>
      <c r="J62" s="344">
        <f t="shared" si="27"/>
        <v>0</v>
      </c>
      <c r="K62" s="344">
        <f t="shared" si="28"/>
        <v>0</v>
      </c>
      <c r="L62" s="344">
        <f t="shared" si="29"/>
        <v>0</v>
      </c>
      <c r="M62" s="344">
        <f t="shared" si="30"/>
        <v>0</v>
      </c>
      <c r="N62" s="344">
        <f t="shared" si="31"/>
        <v>0</v>
      </c>
      <c r="O62" s="344">
        <f t="shared" si="32"/>
        <v>0</v>
      </c>
      <c r="P62" s="344">
        <f t="shared" si="33"/>
        <v>0</v>
      </c>
      <c r="Q62" s="344">
        <f t="shared" si="34"/>
        <v>0</v>
      </c>
      <c r="R62" s="344">
        <f t="shared" si="35"/>
        <v>0</v>
      </c>
      <c r="S62" s="344">
        <f t="shared" si="36"/>
        <v>0</v>
      </c>
      <c r="T62" s="344">
        <f t="shared" si="37"/>
        <v>0</v>
      </c>
      <c r="U62" s="344">
        <f t="shared" si="38"/>
        <v>0</v>
      </c>
      <c r="V62" s="344">
        <f t="shared" si="39"/>
        <v>0</v>
      </c>
      <c r="W62" s="345">
        <f t="shared" si="40"/>
        <v>0</v>
      </c>
      <c r="X62" s="657"/>
      <c r="Y62" s="1661"/>
      <c r="AA62" s="306"/>
    </row>
    <row r="63" spans="2:27" x14ac:dyDescent="0.25">
      <c r="B63" s="1646"/>
      <c r="C63" s="1744"/>
      <c r="D63" s="1735" t="s">
        <v>931</v>
      </c>
      <c r="E63" s="1736"/>
      <c r="F63" s="1737"/>
      <c r="G63" s="412"/>
      <c r="H63" s="1745"/>
      <c r="I63" s="346">
        <v>0</v>
      </c>
      <c r="J63" s="344">
        <f t="shared" si="27"/>
        <v>0</v>
      </c>
      <c r="K63" s="344">
        <f t="shared" si="28"/>
        <v>0</v>
      </c>
      <c r="L63" s="344">
        <f t="shared" si="29"/>
        <v>0</v>
      </c>
      <c r="M63" s="344">
        <f t="shared" si="30"/>
        <v>0</v>
      </c>
      <c r="N63" s="344">
        <f t="shared" si="31"/>
        <v>0</v>
      </c>
      <c r="O63" s="344">
        <f t="shared" si="32"/>
        <v>0</v>
      </c>
      <c r="P63" s="344">
        <f t="shared" si="33"/>
        <v>0</v>
      </c>
      <c r="Q63" s="344">
        <f t="shared" si="34"/>
        <v>0</v>
      </c>
      <c r="R63" s="344">
        <f t="shared" si="35"/>
        <v>0</v>
      </c>
      <c r="S63" s="344">
        <f t="shared" si="36"/>
        <v>0</v>
      </c>
      <c r="T63" s="344">
        <f t="shared" si="37"/>
        <v>0</v>
      </c>
      <c r="U63" s="344">
        <f t="shared" si="38"/>
        <v>0</v>
      </c>
      <c r="V63" s="344">
        <f t="shared" si="39"/>
        <v>0</v>
      </c>
      <c r="W63" s="345">
        <f t="shared" si="40"/>
        <v>0</v>
      </c>
      <c r="X63" s="657"/>
      <c r="Y63" s="1661"/>
      <c r="AA63" s="306"/>
    </row>
    <row r="64" spans="2:27" ht="15.75" thickBot="1" x14ac:dyDescent="0.3">
      <c r="B64" s="1646"/>
      <c r="C64" s="1648"/>
      <c r="D64" s="1735" t="s">
        <v>896</v>
      </c>
      <c r="E64" s="1736"/>
      <c r="F64" s="1737"/>
      <c r="G64" s="266"/>
      <c r="H64" s="1748" t="str">
        <f>IFERROR(I64/'2A'!$P$44,"")</f>
        <v/>
      </c>
      <c r="I64" s="544">
        <v>0</v>
      </c>
      <c r="J64" s="545">
        <f t="shared" si="12"/>
        <v>0</v>
      </c>
      <c r="K64" s="545">
        <f t="shared" si="12"/>
        <v>0</v>
      </c>
      <c r="L64" s="545">
        <f t="shared" si="12"/>
        <v>0</v>
      </c>
      <c r="M64" s="545">
        <f t="shared" si="12"/>
        <v>0</v>
      </c>
      <c r="N64" s="545">
        <f t="shared" si="12"/>
        <v>0</v>
      </c>
      <c r="O64" s="545">
        <f t="shared" si="12"/>
        <v>0</v>
      </c>
      <c r="P64" s="545">
        <f t="shared" si="12"/>
        <v>0</v>
      </c>
      <c r="Q64" s="545">
        <f t="shared" si="12"/>
        <v>0</v>
      </c>
      <c r="R64" s="545">
        <f t="shared" si="12"/>
        <v>0</v>
      </c>
      <c r="S64" s="545">
        <f t="shared" si="12"/>
        <v>0</v>
      </c>
      <c r="T64" s="545">
        <f t="shared" si="12"/>
        <v>0</v>
      </c>
      <c r="U64" s="545">
        <f t="shared" si="12"/>
        <v>0</v>
      </c>
      <c r="V64" s="545">
        <f t="shared" si="12"/>
        <v>0</v>
      </c>
      <c r="W64" s="546">
        <f t="shared" si="12"/>
        <v>0</v>
      </c>
      <c r="X64" s="657"/>
      <c r="Y64" s="1661"/>
      <c r="AA64" s="306"/>
    </row>
    <row r="65" spans="2:27" ht="15.75" thickBot="1" x14ac:dyDescent="0.3">
      <c r="B65" s="1646"/>
      <c r="C65" s="1648"/>
      <c r="D65" s="657"/>
      <c r="E65" s="657"/>
      <c r="F65" s="657"/>
      <c r="G65" s="657"/>
      <c r="H65" s="1749"/>
      <c r="I65" s="1750">
        <f>SUM(I56:I64)</f>
        <v>0</v>
      </c>
      <c r="J65" s="1751">
        <f t="shared" ref="J65:W65" si="41">SUM(J56:J64)</f>
        <v>0</v>
      </c>
      <c r="K65" s="1751">
        <f t="shared" si="41"/>
        <v>0</v>
      </c>
      <c r="L65" s="1751">
        <f t="shared" si="41"/>
        <v>0</v>
      </c>
      <c r="M65" s="1751">
        <f t="shared" si="41"/>
        <v>0</v>
      </c>
      <c r="N65" s="1751">
        <f t="shared" si="41"/>
        <v>0</v>
      </c>
      <c r="O65" s="1751">
        <f t="shared" si="41"/>
        <v>0</v>
      </c>
      <c r="P65" s="1751">
        <f t="shared" si="41"/>
        <v>0</v>
      </c>
      <c r="Q65" s="1751">
        <f t="shared" si="41"/>
        <v>0</v>
      </c>
      <c r="R65" s="1751">
        <f t="shared" si="41"/>
        <v>0</v>
      </c>
      <c r="S65" s="1751">
        <f t="shared" si="41"/>
        <v>0</v>
      </c>
      <c r="T65" s="1751">
        <f t="shared" si="41"/>
        <v>0</v>
      </c>
      <c r="U65" s="1751">
        <f t="shared" si="41"/>
        <v>0</v>
      </c>
      <c r="V65" s="1751">
        <f t="shared" si="41"/>
        <v>0</v>
      </c>
      <c r="W65" s="1752">
        <f t="shared" si="41"/>
        <v>0</v>
      </c>
      <c r="X65" s="657"/>
      <c r="Y65" s="1661"/>
      <c r="AA65" s="306"/>
    </row>
    <row r="66" spans="2:27" ht="15.75" thickBot="1" x14ac:dyDescent="0.3">
      <c r="B66" s="1646"/>
      <c r="C66" s="1648"/>
      <c r="D66" s="1662" t="s">
        <v>884</v>
      </c>
      <c r="E66" s="1648"/>
      <c r="F66" s="1729"/>
      <c r="G66" s="1733"/>
      <c r="H66" s="1753"/>
      <c r="I66" s="1754"/>
      <c r="J66" s="1754"/>
      <c r="K66" s="1754"/>
      <c r="L66" s="1754"/>
      <c r="M66" s="1754"/>
      <c r="N66" s="1754"/>
      <c r="O66" s="1754"/>
      <c r="P66" s="1754"/>
      <c r="Q66" s="1754"/>
      <c r="R66" s="1754"/>
      <c r="S66" s="1754"/>
      <c r="T66" s="1754"/>
      <c r="U66" s="1754"/>
      <c r="V66" s="1754"/>
      <c r="W66" s="1754"/>
      <c r="X66" s="657"/>
      <c r="Y66" s="1661"/>
      <c r="AA66" s="306"/>
    </row>
    <row r="67" spans="2:27" x14ac:dyDescent="0.25">
      <c r="B67" s="1646"/>
      <c r="C67" s="1648"/>
      <c r="D67" s="1735" t="s">
        <v>335</v>
      </c>
      <c r="E67" s="1736"/>
      <c r="F67" s="1737"/>
      <c r="G67" s="547"/>
      <c r="H67" s="1738" t="str">
        <f>IFERROR(I67/'2A'!$P$44,"")</f>
        <v/>
      </c>
      <c r="I67" s="541">
        <v>0</v>
      </c>
      <c r="J67" s="542">
        <f t="shared" si="12"/>
        <v>0</v>
      </c>
      <c r="K67" s="542">
        <f t="shared" si="12"/>
        <v>0</v>
      </c>
      <c r="L67" s="542">
        <f t="shared" si="12"/>
        <v>0</v>
      </c>
      <c r="M67" s="542">
        <f t="shared" si="12"/>
        <v>0</v>
      </c>
      <c r="N67" s="542">
        <f t="shared" si="12"/>
        <v>0</v>
      </c>
      <c r="O67" s="542">
        <f t="shared" si="12"/>
        <v>0</v>
      </c>
      <c r="P67" s="542">
        <f t="shared" si="12"/>
        <v>0</v>
      </c>
      <c r="Q67" s="542">
        <f t="shared" si="12"/>
        <v>0</v>
      </c>
      <c r="R67" s="542">
        <f t="shared" si="12"/>
        <v>0</v>
      </c>
      <c r="S67" s="542">
        <f t="shared" si="12"/>
        <v>0</v>
      </c>
      <c r="T67" s="542">
        <f t="shared" si="12"/>
        <v>0</v>
      </c>
      <c r="U67" s="542">
        <f t="shared" si="12"/>
        <v>0</v>
      </c>
      <c r="V67" s="542">
        <f t="shared" si="12"/>
        <v>0</v>
      </c>
      <c r="W67" s="543">
        <f t="shared" si="12"/>
        <v>0</v>
      </c>
      <c r="X67" s="657"/>
      <c r="Y67" s="1661"/>
      <c r="AA67" s="306"/>
    </row>
    <row r="68" spans="2:27" x14ac:dyDescent="0.25">
      <c r="B68" s="1646"/>
      <c r="C68" s="1648"/>
      <c r="D68" s="1735" t="s">
        <v>336</v>
      </c>
      <c r="E68" s="1736"/>
      <c r="F68" s="1737"/>
      <c r="G68" s="412"/>
      <c r="H68" s="1745"/>
      <c r="I68" s="346">
        <v>0</v>
      </c>
      <c r="J68" s="344">
        <f t="shared" ref="J68:J71" si="42">I68+(I68*$G68)</f>
        <v>0</v>
      </c>
      <c r="K68" s="344">
        <f t="shared" ref="K68:K71" si="43">J68+(J68*$G68)</f>
        <v>0</v>
      </c>
      <c r="L68" s="344">
        <f t="shared" ref="L68:L71" si="44">K68+(K68*$G68)</f>
        <v>0</v>
      </c>
      <c r="M68" s="344">
        <f t="shared" ref="M68:M71" si="45">L68+(L68*$G68)</f>
        <v>0</v>
      </c>
      <c r="N68" s="344">
        <f t="shared" ref="N68:N71" si="46">M68+(M68*$G68)</f>
        <v>0</v>
      </c>
      <c r="O68" s="344">
        <f t="shared" ref="O68:O71" si="47">N68+(N68*$G68)</f>
        <v>0</v>
      </c>
      <c r="P68" s="344">
        <f t="shared" ref="P68:P71" si="48">O68+(O68*$G68)</f>
        <v>0</v>
      </c>
      <c r="Q68" s="344">
        <f t="shared" ref="Q68:Q71" si="49">P68+(P68*$G68)</f>
        <v>0</v>
      </c>
      <c r="R68" s="344">
        <f t="shared" ref="R68:R71" si="50">Q68+(Q68*$G68)</f>
        <v>0</v>
      </c>
      <c r="S68" s="344">
        <f t="shared" ref="S68:S71" si="51">R68+(R68*$G68)</f>
        <v>0</v>
      </c>
      <c r="T68" s="344">
        <f t="shared" ref="T68:T71" si="52">S68+(S68*$G68)</f>
        <v>0</v>
      </c>
      <c r="U68" s="344">
        <f t="shared" ref="U68:U71" si="53">T68+(T68*$G68)</f>
        <v>0</v>
      </c>
      <c r="V68" s="344">
        <f t="shared" ref="V68:V71" si="54">U68+(U68*$G68)</f>
        <v>0</v>
      </c>
      <c r="W68" s="345">
        <f t="shared" ref="W68:W71" si="55">V68+(V68*$G68)</f>
        <v>0</v>
      </c>
      <c r="X68" s="657"/>
      <c r="Y68" s="1661"/>
      <c r="AA68" s="306"/>
    </row>
    <row r="69" spans="2:27" x14ac:dyDescent="0.25">
      <c r="B69" s="1646"/>
      <c r="C69" s="1648"/>
      <c r="D69" s="1735" t="s">
        <v>891</v>
      </c>
      <c r="E69" s="1736"/>
      <c r="F69" s="1737"/>
      <c r="G69" s="412"/>
      <c r="H69" s="1745"/>
      <c r="I69" s="346">
        <v>0</v>
      </c>
      <c r="J69" s="344">
        <f t="shared" si="42"/>
        <v>0</v>
      </c>
      <c r="K69" s="344">
        <f t="shared" si="43"/>
        <v>0</v>
      </c>
      <c r="L69" s="344">
        <f t="shared" si="44"/>
        <v>0</v>
      </c>
      <c r="M69" s="344">
        <f t="shared" si="45"/>
        <v>0</v>
      </c>
      <c r="N69" s="344">
        <f t="shared" si="46"/>
        <v>0</v>
      </c>
      <c r="O69" s="344">
        <f t="shared" si="47"/>
        <v>0</v>
      </c>
      <c r="P69" s="344">
        <f t="shared" si="48"/>
        <v>0</v>
      </c>
      <c r="Q69" s="344">
        <f t="shared" si="49"/>
        <v>0</v>
      </c>
      <c r="R69" s="344">
        <f t="shared" si="50"/>
        <v>0</v>
      </c>
      <c r="S69" s="344">
        <f t="shared" si="51"/>
        <v>0</v>
      </c>
      <c r="T69" s="344">
        <f t="shared" si="52"/>
        <v>0</v>
      </c>
      <c r="U69" s="344">
        <f t="shared" si="53"/>
        <v>0</v>
      </c>
      <c r="V69" s="344">
        <f t="shared" si="54"/>
        <v>0</v>
      </c>
      <c r="W69" s="345">
        <f t="shared" si="55"/>
        <v>0</v>
      </c>
      <c r="X69" s="657"/>
      <c r="Y69" s="1661"/>
      <c r="AA69" s="306"/>
    </row>
    <row r="70" spans="2:27" x14ac:dyDescent="0.25">
      <c r="B70" s="1646"/>
      <c r="C70" s="1648"/>
      <c r="D70" s="1735" t="s">
        <v>892</v>
      </c>
      <c r="E70" s="1736"/>
      <c r="F70" s="1737"/>
      <c r="G70" s="412"/>
      <c r="H70" s="1745"/>
      <c r="I70" s="346">
        <v>0</v>
      </c>
      <c r="J70" s="344">
        <f t="shared" si="42"/>
        <v>0</v>
      </c>
      <c r="K70" s="344">
        <f t="shared" si="43"/>
        <v>0</v>
      </c>
      <c r="L70" s="344">
        <f t="shared" si="44"/>
        <v>0</v>
      </c>
      <c r="M70" s="344">
        <f t="shared" si="45"/>
        <v>0</v>
      </c>
      <c r="N70" s="344">
        <f t="shared" si="46"/>
        <v>0</v>
      </c>
      <c r="O70" s="344">
        <f t="shared" si="47"/>
        <v>0</v>
      </c>
      <c r="P70" s="344">
        <f t="shared" si="48"/>
        <v>0</v>
      </c>
      <c r="Q70" s="344">
        <f t="shared" si="49"/>
        <v>0</v>
      </c>
      <c r="R70" s="344">
        <f t="shared" si="50"/>
        <v>0</v>
      </c>
      <c r="S70" s="344">
        <f t="shared" si="51"/>
        <v>0</v>
      </c>
      <c r="T70" s="344">
        <f t="shared" si="52"/>
        <v>0</v>
      </c>
      <c r="U70" s="344">
        <f t="shared" si="53"/>
        <v>0</v>
      </c>
      <c r="V70" s="344">
        <f t="shared" si="54"/>
        <v>0</v>
      </c>
      <c r="W70" s="345">
        <f t="shared" si="55"/>
        <v>0</v>
      </c>
      <c r="X70" s="657"/>
      <c r="Y70" s="1661"/>
      <c r="AA70" s="306"/>
    </row>
    <row r="71" spans="2:27" ht="15.75" thickBot="1" x14ac:dyDescent="0.3">
      <c r="B71" s="1646"/>
      <c r="C71" s="1648"/>
      <c r="D71" s="1735" t="s">
        <v>893</v>
      </c>
      <c r="E71" s="1736"/>
      <c r="F71" s="1737"/>
      <c r="G71" s="266"/>
      <c r="H71" s="1748"/>
      <c r="I71" s="544">
        <v>0</v>
      </c>
      <c r="J71" s="545">
        <f t="shared" si="42"/>
        <v>0</v>
      </c>
      <c r="K71" s="545">
        <f t="shared" si="43"/>
        <v>0</v>
      </c>
      <c r="L71" s="545">
        <f t="shared" si="44"/>
        <v>0</v>
      </c>
      <c r="M71" s="545">
        <f t="shared" si="45"/>
        <v>0</v>
      </c>
      <c r="N71" s="545">
        <f t="shared" si="46"/>
        <v>0</v>
      </c>
      <c r="O71" s="545">
        <f t="shared" si="47"/>
        <v>0</v>
      </c>
      <c r="P71" s="545">
        <f t="shared" si="48"/>
        <v>0</v>
      </c>
      <c r="Q71" s="545">
        <f t="shared" si="49"/>
        <v>0</v>
      </c>
      <c r="R71" s="545">
        <f t="shared" si="50"/>
        <v>0</v>
      </c>
      <c r="S71" s="545">
        <f t="shared" si="51"/>
        <v>0</v>
      </c>
      <c r="T71" s="545">
        <f t="shared" si="52"/>
        <v>0</v>
      </c>
      <c r="U71" s="545">
        <f t="shared" si="53"/>
        <v>0</v>
      </c>
      <c r="V71" s="545">
        <f t="shared" si="54"/>
        <v>0</v>
      </c>
      <c r="W71" s="546">
        <f t="shared" si="55"/>
        <v>0</v>
      </c>
      <c r="X71" s="657"/>
      <c r="Y71" s="1661"/>
      <c r="AA71" s="306"/>
    </row>
    <row r="72" spans="2:27" ht="15.75" thickBot="1" x14ac:dyDescent="0.3">
      <c r="B72" s="1646"/>
      <c r="C72" s="657"/>
      <c r="D72" s="657"/>
      <c r="E72" s="657"/>
      <c r="F72" s="657"/>
      <c r="G72" s="657"/>
      <c r="H72" s="1749"/>
      <c r="I72" s="1750">
        <f>SUM(I67:I71)</f>
        <v>0</v>
      </c>
      <c r="J72" s="1751">
        <f t="shared" ref="J72:W72" si="56">SUM(J67:J71)</f>
        <v>0</v>
      </c>
      <c r="K72" s="1751">
        <f t="shared" si="56"/>
        <v>0</v>
      </c>
      <c r="L72" s="1751">
        <f t="shared" si="56"/>
        <v>0</v>
      </c>
      <c r="M72" s="1751">
        <f t="shared" si="56"/>
        <v>0</v>
      </c>
      <c r="N72" s="1751">
        <f t="shared" si="56"/>
        <v>0</v>
      </c>
      <c r="O72" s="1751">
        <f t="shared" si="56"/>
        <v>0</v>
      </c>
      <c r="P72" s="1751">
        <f t="shared" si="56"/>
        <v>0</v>
      </c>
      <c r="Q72" s="1751">
        <f t="shared" si="56"/>
        <v>0</v>
      </c>
      <c r="R72" s="1751">
        <f t="shared" si="56"/>
        <v>0</v>
      </c>
      <c r="S72" s="1751">
        <f t="shared" si="56"/>
        <v>0</v>
      </c>
      <c r="T72" s="1751">
        <f t="shared" si="56"/>
        <v>0</v>
      </c>
      <c r="U72" s="1751">
        <f t="shared" si="56"/>
        <v>0</v>
      </c>
      <c r="V72" s="1751">
        <f t="shared" si="56"/>
        <v>0</v>
      </c>
      <c r="W72" s="1752">
        <f t="shared" si="56"/>
        <v>0</v>
      </c>
      <c r="X72" s="657"/>
      <c r="Y72" s="1661"/>
    </row>
    <row r="73" spans="2:27" ht="15.75" thickBot="1" x14ac:dyDescent="0.3">
      <c r="B73" s="1646"/>
      <c r="C73" s="1648"/>
      <c r="D73" s="1662" t="s">
        <v>885</v>
      </c>
      <c r="E73" s="1648"/>
      <c r="F73" s="1729"/>
      <c r="G73" s="1733"/>
      <c r="H73" s="1753"/>
      <c r="I73" s="1754"/>
      <c r="J73" s="1754"/>
      <c r="K73" s="1754"/>
      <c r="L73" s="1754"/>
      <c r="M73" s="1754"/>
      <c r="N73" s="1754"/>
      <c r="O73" s="1754"/>
      <c r="P73" s="1754"/>
      <c r="Q73" s="1754"/>
      <c r="R73" s="1754"/>
      <c r="S73" s="1754"/>
      <c r="T73" s="1754"/>
      <c r="U73" s="1754"/>
      <c r="V73" s="1754"/>
      <c r="W73" s="1754"/>
      <c r="X73" s="657"/>
      <c r="Y73" s="1661"/>
      <c r="AA73" s="306"/>
    </row>
    <row r="74" spans="2:27" x14ac:dyDescent="0.25">
      <c r="B74" s="1646"/>
      <c r="C74" s="1648"/>
      <c r="D74" s="1735" t="s">
        <v>338</v>
      </c>
      <c r="E74" s="1736"/>
      <c r="F74" s="1737"/>
      <c r="G74" s="412"/>
      <c r="H74" s="1745" t="str">
        <f>IFERROR(I74/'2A'!$P$44,"")</f>
        <v/>
      </c>
      <c r="I74" s="346">
        <v>0</v>
      </c>
      <c r="J74" s="344">
        <f t="shared" ref="J74:W74" si="57">I74+(I74*$G74)</f>
        <v>0</v>
      </c>
      <c r="K74" s="344">
        <f t="shared" si="57"/>
        <v>0</v>
      </c>
      <c r="L74" s="344">
        <f t="shared" si="57"/>
        <v>0</v>
      </c>
      <c r="M74" s="344">
        <f t="shared" si="57"/>
        <v>0</v>
      </c>
      <c r="N74" s="344">
        <f t="shared" si="57"/>
        <v>0</v>
      </c>
      <c r="O74" s="344">
        <f t="shared" si="57"/>
        <v>0</v>
      </c>
      <c r="P74" s="344">
        <f t="shared" si="57"/>
        <v>0</v>
      </c>
      <c r="Q74" s="344">
        <f t="shared" si="57"/>
        <v>0</v>
      </c>
      <c r="R74" s="344">
        <f t="shared" si="57"/>
        <v>0</v>
      </c>
      <c r="S74" s="344">
        <f t="shared" si="57"/>
        <v>0</v>
      </c>
      <c r="T74" s="344">
        <f t="shared" si="57"/>
        <v>0</v>
      </c>
      <c r="U74" s="344">
        <f t="shared" si="57"/>
        <v>0</v>
      </c>
      <c r="V74" s="344">
        <f t="shared" si="57"/>
        <v>0</v>
      </c>
      <c r="W74" s="345">
        <f t="shared" si="57"/>
        <v>0</v>
      </c>
      <c r="X74" s="657"/>
      <c r="Y74" s="1661"/>
      <c r="AA74" s="306"/>
    </row>
    <row r="75" spans="2:27" x14ac:dyDescent="0.25">
      <c r="B75" s="1646"/>
      <c r="C75" s="1648"/>
      <c r="D75" s="1735" t="s">
        <v>340</v>
      </c>
      <c r="E75" s="1736"/>
      <c r="F75" s="1737"/>
      <c r="G75" s="412"/>
      <c r="H75" s="1745" t="str">
        <f>IFERROR(I75/'2A'!$P$44,"")</f>
        <v/>
      </c>
      <c r="I75" s="346">
        <v>0</v>
      </c>
      <c r="J75" s="344">
        <f t="shared" ref="J75:W75" si="58">I75+(I75*$G75)</f>
        <v>0</v>
      </c>
      <c r="K75" s="344">
        <f t="shared" si="58"/>
        <v>0</v>
      </c>
      <c r="L75" s="344">
        <f t="shared" si="58"/>
        <v>0</v>
      </c>
      <c r="M75" s="344">
        <f t="shared" si="58"/>
        <v>0</v>
      </c>
      <c r="N75" s="344">
        <f t="shared" si="58"/>
        <v>0</v>
      </c>
      <c r="O75" s="344">
        <f t="shared" si="58"/>
        <v>0</v>
      </c>
      <c r="P75" s="344">
        <f t="shared" si="58"/>
        <v>0</v>
      </c>
      <c r="Q75" s="344">
        <f t="shared" si="58"/>
        <v>0</v>
      </c>
      <c r="R75" s="344">
        <f t="shared" si="58"/>
        <v>0</v>
      </c>
      <c r="S75" s="344">
        <f t="shared" si="58"/>
        <v>0</v>
      </c>
      <c r="T75" s="344">
        <f t="shared" si="58"/>
        <v>0</v>
      </c>
      <c r="U75" s="344">
        <f t="shared" si="58"/>
        <v>0</v>
      </c>
      <c r="V75" s="344">
        <f t="shared" si="58"/>
        <v>0</v>
      </c>
      <c r="W75" s="345">
        <f t="shared" si="58"/>
        <v>0</v>
      </c>
      <c r="X75" s="657"/>
      <c r="Y75" s="1661"/>
      <c r="AA75" s="306"/>
    </row>
    <row r="76" spans="2:27" x14ac:dyDescent="0.25">
      <c r="B76" s="1646"/>
      <c r="C76" s="1648"/>
      <c r="D76" s="1735" t="s">
        <v>887</v>
      </c>
      <c r="E76" s="1736"/>
      <c r="F76" s="1737"/>
      <c r="G76" s="412"/>
      <c r="H76" s="1745"/>
      <c r="I76" s="346">
        <v>0</v>
      </c>
      <c r="J76" s="344">
        <f t="shared" ref="J76:J82" si="59">I76+(I76*$G76)</f>
        <v>0</v>
      </c>
      <c r="K76" s="344">
        <f t="shared" ref="K76:K82" si="60">J76+(J76*$G76)</f>
        <v>0</v>
      </c>
      <c r="L76" s="344">
        <f t="shared" ref="L76:L82" si="61">K76+(K76*$G76)</f>
        <v>0</v>
      </c>
      <c r="M76" s="344">
        <f t="shared" ref="M76:M82" si="62">L76+(L76*$G76)</f>
        <v>0</v>
      </c>
      <c r="N76" s="344">
        <f t="shared" ref="N76:N82" si="63">M76+(M76*$G76)</f>
        <v>0</v>
      </c>
      <c r="O76" s="344">
        <f t="shared" ref="O76:O82" si="64">N76+(N76*$G76)</f>
        <v>0</v>
      </c>
      <c r="P76" s="344">
        <f t="shared" ref="P76:P82" si="65">O76+(O76*$G76)</f>
        <v>0</v>
      </c>
      <c r="Q76" s="344">
        <f t="shared" ref="Q76:Q82" si="66">P76+(P76*$G76)</f>
        <v>0</v>
      </c>
      <c r="R76" s="344">
        <f t="shared" ref="R76:R82" si="67">Q76+(Q76*$G76)</f>
        <v>0</v>
      </c>
      <c r="S76" s="344">
        <f t="shared" ref="S76:S82" si="68">R76+(R76*$G76)</f>
        <v>0</v>
      </c>
      <c r="T76" s="344">
        <f t="shared" ref="T76:T82" si="69">S76+(S76*$G76)</f>
        <v>0</v>
      </c>
      <c r="U76" s="344">
        <f t="shared" ref="U76:U82" si="70">T76+(T76*$G76)</f>
        <v>0</v>
      </c>
      <c r="V76" s="344">
        <f t="shared" ref="V76:V82" si="71">U76+(U76*$G76)</f>
        <v>0</v>
      </c>
      <c r="W76" s="345">
        <f t="shared" ref="W76:W82" si="72">V76+(V76*$G76)</f>
        <v>0</v>
      </c>
      <c r="X76" s="657"/>
      <c r="Y76" s="1661"/>
      <c r="AA76" s="306"/>
    </row>
    <row r="77" spans="2:27" x14ac:dyDescent="0.25">
      <c r="B77" s="1646"/>
      <c r="C77" s="1648"/>
      <c r="D77" s="1735" t="s">
        <v>339</v>
      </c>
      <c r="E77" s="1747"/>
      <c r="F77" s="1737"/>
      <c r="G77" s="412"/>
      <c r="H77" s="1745" t="str">
        <f>IFERROR(I77/'2A'!$P$44,"")</f>
        <v/>
      </c>
      <c r="I77" s="346">
        <v>0</v>
      </c>
      <c r="J77" s="344">
        <f t="shared" si="59"/>
        <v>0</v>
      </c>
      <c r="K77" s="344">
        <f t="shared" si="60"/>
        <v>0</v>
      </c>
      <c r="L77" s="344">
        <f t="shared" si="61"/>
        <v>0</v>
      </c>
      <c r="M77" s="344">
        <f t="shared" si="62"/>
        <v>0</v>
      </c>
      <c r="N77" s="344">
        <f t="shared" si="63"/>
        <v>0</v>
      </c>
      <c r="O77" s="344">
        <f t="shared" si="64"/>
        <v>0</v>
      </c>
      <c r="P77" s="344">
        <f t="shared" si="65"/>
        <v>0</v>
      </c>
      <c r="Q77" s="344">
        <f t="shared" si="66"/>
        <v>0</v>
      </c>
      <c r="R77" s="344">
        <f t="shared" si="67"/>
        <v>0</v>
      </c>
      <c r="S77" s="344">
        <f t="shared" si="68"/>
        <v>0</v>
      </c>
      <c r="T77" s="344">
        <f t="shared" si="69"/>
        <v>0</v>
      </c>
      <c r="U77" s="344">
        <f t="shared" si="70"/>
        <v>0</v>
      </c>
      <c r="V77" s="344">
        <f t="shared" si="71"/>
        <v>0</v>
      </c>
      <c r="W77" s="345">
        <f t="shared" si="72"/>
        <v>0</v>
      </c>
      <c r="X77" s="657"/>
      <c r="Y77" s="1661"/>
      <c r="AA77" s="306"/>
    </row>
    <row r="78" spans="2:27" x14ac:dyDescent="0.25">
      <c r="B78" s="1646"/>
      <c r="C78" s="1648"/>
      <c r="D78" s="1735" t="s">
        <v>341</v>
      </c>
      <c r="E78" s="1747"/>
      <c r="F78" s="1737"/>
      <c r="G78" s="412"/>
      <c r="H78" s="1745" t="str">
        <f>IFERROR(I78/'2A'!$P$44,"")</f>
        <v/>
      </c>
      <c r="I78" s="346">
        <v>0</v>
      </c>
      <c r="J78" s="344">
        <f t="shared" si="59"/>
        <v>0</v>
      </c>
      <c r="K78" s="344">
        <f t="shared" si="60"/>
        <v>0</v>
      </c>
      <c r="L78" s="344">
        <f t="shared" si="61"/>
        <v>0</v>
      </c>
      <c r="M78" s="344">
        <f t="shared" si="62"/>
        <v>0</v>
      </c>
      <c r="N78" s="344">
        <f t="shared" si="63"/>
        <v>0</v>
      </c>
      <c r="O78" s="344">
        <f t="shared" si="64"/>
        <v>0</v>
      </c>
      <c r="P78" s="344">
        <f t="shared" si="65"/>
        <v>0</v>
      </c>
      <c r="Q78" s="344">
        <f t="shared" si="66"/>
        <v>0</v>
      </c>
      <c r="R78" s="344">
        <f t="shared" si="67"/>
        <v>0</v>
      </c>
      <c r="S78" s="344">
        <f t="shared" si="68"/>
        <v>0</v>
      </c>
      <c r="T78" s="344">
        <f t="shared" si="69"/>
        <v>0</v>
      </c>
      <c r="U78" s="344">
        <f t="shared" si="70"/>
        <v>0</v>
      </c>
      <c r="V78" s="344">
        <f t="shared" si="71"/>
        <v>0</v>
      </c>
      <c r="W78" s="345">
        <f t="shared" si="72"/>
        <v>0</v>
      </c>
      <c r="X78" s="657"/>
      <c r="Y78" s="1661"/>
      <c r="AA78" s="306"/>
    </row>
    <row r="79" spans="2:27" x14ac:dyDescent="0.25">
      <c r="B79" s="1646"/>
      <c r="C79" s="1648"/>
      <c r="D79" s="1735" t="s">
        <v>342</v>
      </c>
      <c r="E79" s="1747"/>
      <c r="F79" s="1737"/>
      <c r="G79" s="412"/>
      <c r="H79" s="1745" t="str">
        <f>IFERROR(I79/'2A'!$P$44,"")</f>
        <v/>
      </c>
      <c r="I79" s="346">
        <v>0</v>
      </c>
      <c r="J79" s="344">
        <f t="shared" si="59"/>
        <v>0</v>
      </c>
      <c r="K79" s="344">
        <f t="shared" si="60"/>
        <v>0</v>
      </c>
      <c r="L79" s="344">
        <f t="shared" si="61"/>
        <v>0</v>
      </c>
      <c r="M79" s="344">
        <f t="shared" si="62"/>
        <v>0</v>
      </c>
      <c r="N79" s="344">
        <f t="shared" si="63"/>
        <v>0</v>
      </c>
      <c r="O79" s="344">
        <f t="shared" si="64"/>
        <v>0</v>
      </c>
      <c r="P79" s="344">
        <f t="shared" si="65"/>
        <v>0</v>
      </c>
      <c r="Q79" s="344">
        <f t="shared" si="66"/>
        <v>0</v>
      </c>
      <c r="R79" s="344">
        <f t="shared" si="67"/>
        <v>0</v>
      </c>
      <c r="S79" s="344">
        <f t="shared" si="68"/>
        <v>0</v>
      </c>
      <c r="T79" s="344">
        <f t="shared" si="69"/>
        <v>0</v>
      </c>
      <c r="U79" s="344">
        <f t="shared" si="70"/>
        <v>0</v>
      </c>
      <c r="V79" s="344">
        <f t="shared" si="71"/>
        <v>0</v>
      </c>
      <c r="W79" s="345">
        <f t="shared" si="72"/>
        <v>0</v>
      </c>
      <c r="X79" s="657"/>
      <c r="Y79" s="1661"/>
      <c r="AA79" s="306"/>
    </row>
    <row r="80" spans="2:27" x14ac:dyDescent="0.25">
      <c r="B80" s="1646"/>
      <c r="C80" s="1648"/>
      <c r="D80" s="1735" t="s">
        <v>343</v>
      </c>
      <c r="E80" s="1747"/>
      <c r="F80" s="1737"/>
      <c r="G80" s="412"/>
      <c r="H80" s="1745" t="str">
        <f>IFERROR(I80/'2A'!$P$44,"")</f>
        <v/>
      </c>
      <c r="I80" s="346">
        <v>0</v>
      </c>
      <c r="J80" s="344">
        <f t="shared" si="59"/>
        <v>0</v>
      </c>
      <c r="K80" s="344">
        <f t="shared" si="60"/>
        <v>0</v>
      </c>
      <c r="L80" s="344">
        <f t="shared" si="61"/>
        <v>0</v>
      </c>
      <c r="M80" s="344">
        <f t="shared" si="62"/>
        <v>0</v>
      </c>
      <c r="N80" s="344">
        <f t="shared" si="63"/>
        <v>0</v>
      </c>
      <c r="O80" s="344">
        <f t="shared" si="64"/>
        <v>0</v>
      </c>
      <c r="P80" s="344">
        <f t="shared" si="65"/>
        <v>0</v>
      </c>
      <c r="Q80" s="344">
        <f t="shared" si="66"/>
        <v>0</v>
      </c>
      <c r="R80" s="344">
        <f t="shared" si="67"/>
        <v>0</v>
      </c>
      <c r="S80" s="344">
        <f t="shared" si="68"/>
        <v>0</v>
      </c>
      <c r="T80" s="344">
        <f t="shared" si="69"/>
        <v>0</v>
      </c>
      <c r="U80" s="344">
        <f t="shared" si="70"/>
        <v>0</v>
      </c>
      <c r="V80" s="344">
        <f t="shared" si="71"/>
        <v>0</v>
      </c>
      <c r="W80" s="345">
        <f t="shared" si="72"/>
        <v>0</v>
      </c>
      <c r="X80" s="657"/>
      <c r="Y80" s="1661"/>
      <c r="AA80" s="306"/>
    </row>
    <row r="81" spans="2:27" x14ac:dyDescent="0.25">
      <c r="B81" s="1646"/>
      <c r="C81" s="1648"/>
      <c r="D81" s="1735" t="s">
        <v>337</v>
      </c>
      <c r="E81" s="1747"/>
      <c r="F81" s="1737"/>
      <c r="G81" s="412"/>
      <c r="H81" s="1745" t="str">
        <f>IFERROR(I81/'2A'!$P$44,"")</f>
        <v/>
      </c>
      <c r="I81" s="346">
        <v>0</v>
      </c>
      <c r="J81" s="344">
        <f t="shared" si="59"/>
        <v>0</v>
      </c>
      <c r="K81" s="344">
        <f t="shared" si="60"/>
        <v>0</v>
      </c>
      <c r="L81" s="344">
        <f t="shared" si="61"/>
        <v>0</v>
      </c>
      <c r="M81" s="344">
        <f t="shared" si="62"/>
        <v>0</v>
      </c>
      <c r="N81" s="344">
        <f t="shared" si="63"/>
        <v>0</v>
      </c>
      <c r="O81" s="344">
        <f t="shared" si="64"/>
        <v>0</v>
      </c>
      <c r="P81" s="344">
        <f t="shared" si="65"/>
        <v>0</v>
      </c>
      <c r="Q81" s="344">
        <f t="shared" si="66"/>
        <v>0</v>
      </c>
      <c r="R81" s="344">
        <f t="shared" si="67"/>
        <v>0</v>
      </c>
      <c r="S81" s="344">
        <f t="shared" si="68"/>
        <v>0</v>
      </c>
      <c r="T81" s="344">
        <f t="shared" si="69"/>
        <v>0</v>
      </c>
      <c r="U81" s="344">
        <f t="shared" si="70"/>
        <v>0</v>
      </c>
      <c r="V81" s="344">
        <f t="shared" si="71"/>
        <v>0</v>
      </c>
      <c r="W81" s="345">
        <f t="shared" si="72"/>
        <v>0</v>
      </c>
      <c r="X81" s="657"/>
      <c r="Y81" s="1661"/>
      <c r="AA81" s="306"/>
    </row>
    <row r="82" spans="2:27" x14ac:dyDescent="0.25">
      <c r="B82" s="1646"/>
      <c r="C82" s="1648"/>
      <c r="D82" s="1735" t="s">
        <v>344</v>
      </c>
      <c r="E82" s="1747"/>
      <c r="F82" s="1737"/>
      <c r="G82" s="412"/>
      <c r="H82" s="1745" t="str">
        <f>IFERROR(I82/'2A'!$P$44,"")</f>
        <v/>
      </c>
      <c r="I82" s="346">
        <v>0</v>
      </c>
      <c r="J82" s="344">
        <f t="shared" si="59"/>
        <v>0</v>
      </c>
      <c r="K82" s="344">
        <f t="shared" si="60"/>
        <v>0</v>
      </c>
      <c r="L82" s="344">
        <f t="shared" si="61"/>
        <v>0</v>
      </c>
      <c r="M82" s="344">
        <f t="shared" si="62"/>
        <v>0</v>
      </c>
      <c r="N82" s="344">
        <f t="shared" si="63"/>
        <v>0</v>
      </c>
      <c r="O82" s="344">
        <f t="shared" si="64"/>
        <v>0</v>
      </c>
      <c r="P82" s="344">
        <f t="shared" si="65"/>
        <v>0</v>
      </c>
      <c r="Q82" s="344">
        <f t="shared" si="66"/>
        <v>0</v>
      </c>
      <c r="R82" s="344">
        <f t="shared" si="67"/>
        <v>0</v>
      </c>
      <c r="S82" s="344">
        <f t="shared" si="68"/>
        <v>0</v>
      </c>
      <c r="T82" s="344">
        <f t="shared" si="69"/>
        <v>0</v>
      </c>
      <c r="U82" s="344">
        <f t="shared" si="70"/>
        <v>0</v>
      </c>
      <c r="V82" s="344">
        <f t="shared" si="71"/>
        <v>0</v>
      </c>
      <c r="W82" s="345">
        <f t="shared" si="72"/>
        <v>0</v>
      </c>
      <c r="X82" s="657"/>
      <c r="Y82" s="1661"/>
      <c r="AA82" s="306"/>
    </row>
    <row r="83" spans="2:27" ht="15.75" thickBot="1" x14ac:dyDescent="0.3">
      <c r="B83" s="1646"/>
      <c r="C83" s="657"/>
      <c r="D83" s="1735" t="s">
        <v>210</v>
      </c>
      <c r="E83" s="1747"/>
      <c r="F83" s="1737"/>
      <c r="G83" s="266"/>
      <c r="H83" s="1748"/>
      <c r="I83" s="544">
        <v>0</v>
      </c>
      <c r="J83" s="545">
        <f t="shared" ref="J83:W83" si="73">I83+(I83*$G83)</f>
        <v>0</v>
      </c>
      <c r="K83" s="545">
        <f t="shared" si="73"/>
        <v>0</v>
      </c>
      <c r="L83" s="545">
        <f t="shared" si="73"/>
        <v>0</v>
      </c>
      <c r="M83" s="545">
        <f t="shared" si="73"/>
        <v>0</v>
      </c>
      <c r="N83" s="545">
        <f t="shared" si="73"/>
        <v>0</v>
      </c>
      <c r="O83" s="545">
        <f t="shared" si="73"/>
        <v>0</v>
      </c>
      <c r="P83" s="545">
        <f t="shared" si="73"/>
        <v>0</v>
      </c>
      <c r="Q83" s="545">
        <f t="shared" si="73"/>
        <v>0</v>
      </c>
      <c r="R83" s="545">
        <f t="shared" si="73"/>
        <v>0</v>
      </c>
      <c r="S83" s="545">
        <f t="shared" si="73"/>
        <v>0</v>
      </c>
      <c r="T83" s="545">
        <f t="shared" si="73"/>
        <v>0</v>
      </c>
      <c r="U83" s="545">
        <f t="shared" si="73"/>
        <v>0</v>
      </c>
      <c r="V83" s="545">
        <f t="shared" si="73"/>
        <v>0</v>
      </c>
      <c r="W83" s="546">
        <f t="shared" si="73"/>
        <v>0</v>
      </c>
      <c r="X83" s="657"/>
      <c r="Y83" s="1661"/>
    </row>
    <row r="84" spans="2:27" ht="15.75" thickBot="1" x14ac:dyDescent="0.3">
      <c r="B84" s="1646"/>
      <c r="C84" s="657"/>
      <c r="D84" s="657"/>
      <c r="E84" s="657"/>
      <c r="F84" s="657"/>
      <c r="G84" s="657"/>
      <c r="H84" s="1749"/>
      <c r="I84" s="1750">
        <f>SUM(I74:I83)</f>
        <v>0</v>
      </c>
      <c r="J84" s="1751">
        <f t="shared" ref="J84:V84" si="74">SUM(J74:J83)</f>
        <v>0</v>
      </c>
      <c r="K84" s="1751">
        <f t="shared" si="74"/>
        <v>0</v>
      </c>
      <c r="L84" s="1751">
        <f t="shared" si="74"/>
        <v>0</v>
      </c>
      <c r="M84" s="1751">
        <f t="shared" si="74"/>
        <v>0</v>
      </c>
      <c r="N84" s="1751">
        <f t="shared" si="74"/>
        <v>0</v>
      </c>
      <c r="O84" s="1751">
        <f t="shared" si="74"/>
        <v>0</v>
      </c>
      <c r="P84" s="1751">
        <f t="shared" si="74"/>
        <v>0</v>
      </c>
      <c r="Q84" s="1751">
        <f t="shared" si="74"/>
        <v>0</v>
      </c>
      <c r="R84" s="1751">
        <f t="shared" si="74"/>
        <v>0</v>
      </c>
      <c r="S84" s="1751">
        <f t="shared" si="74"/>
        <v>0</v>
      </c>
      <c r="T84" s="1751">
        <f t="shared" si="74"/>
        <v>0</v>
      </c>
      <c r="U84" s="1751">
        <f t="shared" si="74"/>
        <v>0</v>
      </c>
      <c r="V84" s="1751">
        <f t="shared" si="74"/>
        <v>0</v>
      </c>
      <c r="W84" s="1752">
        <f>SUM(W74:W83)</f>
        <v>0</v>
      </c>
      <c r="X84" s="657"/>
      <c r="Y84" s="1661"/>
    </row>
    <row r="85" spans="2:27" ht="15.75" thickBot="1" x14ac:dyDescent="0.3">
      <c r="B85" s="1646"/>
      <c r="C85" s="1648"/>
      <c r="D85" s="1662" t="s">
        <v>886</v>
      </c>
      <c r="E85" s="1648"/>
      <c r="F85" s="1729"/>
      <c r="G85" s="1733"/>
      <c r="H85" s="1753"/>
      <c r="I85" s="1754"/>
      <c r="J85" s="1754"/>
      <c r="K85" s="1754"/>
      <c r="L85" s="1754"/>
      <c r="M85" s="1754"/>
      <c r="N85" s="1754"/>
      <c r="O85" s="1754"/>
      <c r="P85" s="1754"/>
      <c r="Q85" s="1754"/>
      <c r="R85" s="1754"/>
      <c r="S85" s="1754"/>
      <c r="T85" s="1754"/>
      <c r="U85" s="1754"/>
      <c r="V85" s="1754"/>
      <c r="W85" s="1754"/>
      <c r="X85" s="657"/>
      <c r="Y85" s="1661"/>
      <c r="AA85" s="306"/>
    </row>
    <row r="86" spans="2:27" x14ac:dyDescent="0.25">
      <c r="B86" s="1646"/>
      <c r="C86" s="1648"/>
      <c r="D86" s="1735" t="s">
        <v>932</v>
      </c>
      <c r="E86" s="1736"/>
      <c r="F86" s="1737"/>
      <c r="G86" s="412"/>
      <c r="H86" s="1745" t="str">
        <f>IFERROR(I86/'2A'!$P$44,"")</f>
        <v/>
      </c>
      <c r="I86" s="346">
        <v>0</v>
      </c>
      <c r="J86" s="344">
        <f t="shared" ref="J86:W86" si="75">I86+(I86*$G86)</f>
        <v>0</v>
      </c>
      <c r="K86" s="344">
        <f t="shared" si="75"/>
        <v>0</v>
      </c>
      <c r="L86" s="344">
        <f t="shared" si="75"/>
        <v>0</v>
      </c>
      <c r="M86" s="344">
        <f t="shared" si="75"/>
        <v>0</v>
      </c>
      <c r="N86" s="344">
        <f t="shared" si="75"/>
        <v>0</v>
      </c>
      <c r="O86" s="344">
        <f t="shared" si="75"/>
        <v>0</v>
      </c>
      <c r="P86" s="344">
        <f t="shared" si="75"/>
        <v>0</v>
      </c>
      <c r="Q86" s="344">
        <f t="shared" si="75"/>
        <v>0</v>
      </c>
      <c r="R86" s="344">
        <f t="shared" si="75"/>
        <v>0</v>
      </c>
      <c r="S86" s="344">
        <f t="shared" si="75"/>
        <v>0</v>
      </c>
      <c r="T86" s="344">
        <f t="shared" si="75"/>
        <v>0</v>
      </c>
      <c r="U86" s="344">
        <f t="shared" si="75"/>
        <v>0</v>
      </c>
      <c r="V86" s="344">
        <f t="shared" si="75"/>
        <v>0</v>
      </c>
      <c r="W86" s="345">
        <f t="shared" si="75"/>
        <v>0</v>
      </c>
      <c r="X86" s="657"/>
      <c r="Y86" s="1661"/>
      <c r="AA86" s="306"/>
    </row>
    <row r="87" spans="2:27" x14ac:dyDescent="0.25">
      <c r="B87" s="1646"/>
      <c r="C87" s="657"/>
      <c r="D87" s="1735" t="s">
        <v>888</v>
      </c>
      <c r="E87" s="657"/>
      <c r="F87" s="657"/>
      <c r="G87" s="412"/>
      <c r="H87" s="1745"/>
      <c r="I87" s="346">
        <v>0</v>
      </c>
      <c r="J87" s="344">
        <f t="shared" ref="J87:J88" si="76">I87+(I87*$G87)</f>
        <v>0</v>
      </c>
      <c r="K87" s="344">
        <f t="shared" ref="K87:K88" si="77">J87+(J87*$G87)</f>
        <v>0</v>
      </c>
      <c r="L87" s="344">
        <f t="shared" ref="L87:L88" si="78">K87+(K87*$G87)</f>
        <v>0</v>
      </c>
      <c r="M87" s="344">
        <f t="shared" ref="M87:M88" si="79">L87+(L87*$G87)</f>
        <v>0</v>
      </c>
      <c r="N87" s="344">
        <f t="shared" ref="N87:N88" si="80">M87+(M87*$G87)</f>
        <v>0</v>
      </c>
      <c r="O87" s="344">
        <f t="shared" ref="O87:O88" si="81">N87+(N87*$G87)</f>
        <v>0</v>
      </c>
      <c r="P87" s="344">
        <f t="shared" ref="P87:P88" si="82">O87+(O87*$G87)</f>
        <v>0</v>
      </c>
      <c r="Q87" s="344">
        <f t="shared" ref="Q87:Q88" si="83">P87+(P87*$G87)</f>
        <v>0</v>
      </c>
      <c r="R87" s="344">
        <f t="shared" ref="R87:R88" si="84">Q87+(Q87*$G87)</f>
        <v>0</v>
      </c>
      <c r="S87" s="344">
        <f t="shared" ref="S87:S88" si="85">R87+(R87*$G87)</f>
        <v>0</v>
      </c>
      <c r="T87" s="344">
        <f t="shared" ref="T87:T88" si="86">S87+(S87*$G87)</f>
        <v>0</v>
      </c>
      <c r="U87" s="344">
        <f t="shared" ref="U87:U88" si="87">T87+(T87*$G87)</f>
        <v>0</v>
      </c>
      <c r="V87" s="344">
        <f t="shared" ref="V87:V88" si="88">U87+(U87*$G87)</f>
        <v>0</v>
      </c>
      <c r="W87" s="345">
        <f t="shared" ref="W87:W88" si="89">V87+(V87*$G87)</f>
        <v>0</v>
      </c>
      <c r="X87" s="657"/>
      <c r="Y87" s="1661"/>
    </row>
    <row r="88" spans="2:27" x14ac:dyDescent="0.25">
      <c r="B88" s="1646"/>
      <c r="C88" s="657"/>
      <c r="D88" s="1735" t="s">
        <v>889</v>
      </c>
      <c r="E88" s="657"/>
      <c r="F88" s="657"/>
      <c r="G88" s="412"/>
      <c r="H88" s="1745"/>
      <c r="I88" s="346">
        <v>0</v>
      </c>
      <c r="J88" s="344">
        <f t="shared" si="76"/>
        <v>0</v>
      </c>
      <c r="K88" s="344">
        <f t="shared" si="77"/>
        <v>0</v>
      </c>
      <c r="L88" s="344">
        <f t="shared" si="78"/>
        <v>0</v>
      </c>
      <c r="M88" s="344">
        <f t="shared" si="79"/>
        <v>0</v>
      </c>
      <c r="N88" s="344">
        <f t="shared" si="80"/>
        <v>0</v>
      </c>
      <c r="O88" s="344">
        <f t="shared" si="81"/>
        <v>0</v>
      </c>
      <c r="P88" s="344">
        <f t="shared" si="82"/>
        <v>0</v>
      </c>
      <c r="Q88" s="344">
        <f t="shared" si="83"/>
        <v>0</v>
      </c>
      <c r="R88" s="344">
        <f t="shared" si="84"/>
        <v>0</v>
      </c>
      <c r="S88" s="344">
        <f t="shared" si="85"/>
        <v>0</v>
      </c>
      <c r="T88" s="344">
        <f t="shared" si="86"/>
        <v>0</v>
      </c>
      <c r="U88" s="344">
        <f t="shared" si="87"/>
        <v>0</v>
      </c>
      <c r="V88" s="344">
        <f t="shared" si="88"/>
        <v>0</v>
      </c>
      <c r="W88" s="345">
        <f t="shared" si="89"/>
        <v>0</v>
      </c>
      <c r="X88" s="657"/>
      <c r="Y88" s="1661"/>
    </row>
    <row r="89" spans="2:27" x14ac:dyDescent="0.25">
      <c r="B89" s="1646"/>
      <c r="C89" s="1648"/>
      <c r="D89" s="1735" t="s">
        <v>345</v>
      </c>
      <c r="E89" s="1736"/>
      <c r="F89" s="1737"/>
      <c r="G89" s="412"/>
      <c r="H89" s="1745" t="str">
        <f>IFERROR(I89/'2A'!$P$44,"")</f>
        <v/>
      </c>
      <c r="I89" s="346">
        <v>0</v>
      </c>
      <c r="J89" s="344">
        <f t="shared" ref="J89:W94" si="90">I89+(I89*$G89)</f>
        <v>0</v>
      </c>
      <c r="K89" s="344">
        <f t="shared" si="90"/>
        <v>0</v>
      </c>
      <c r="L89" s="344">
        <f t="shared" si="90"/>
        <v>0</v>
      </c>
      <c r="M89" s="344">
        <f t="shared" si="90"/>
        <v>0</v>
      </c>
      <c r="N89" s="344">
        <f t="shared" si="90"/>
        <v>0</v>
      </c>
      <c r="O89" s="344">
        <f t="shared" si="90"/>
        <v>0</v>
      </c>
      <c r="P89" s="344">
        <f t="shared" si="90"/>
        <v>0</v>
      </c>
      <c r="Q89" s="344">
        <f t="shared" si="90"/>
        <v>0</v>
      </c>
      <c r="R89" s="344">
        <f t="shared" si="90"/>
        <v>0</v>
      </c>
      <c r="S89" s="344">
        <f t="shared" si="90"/>
        <v>0</v>
      </c>
      <c r="T89" s="344">
        <f t="shared" si="90"/>
        <v>0</v>
      </c>
      <c r="U89" s="344">
        <f t="shared" si="90"/>
        <v>0</v>
      </c>
      <c r="V89" s="344">
        <f t="shared" si="90"/>
        <v>0</v>
      </c>
      <c r="W89" s="345">
        <f t="shared" si="90"/>
        <v>0</v>
      </c>
      <c r="X89" s="657"/>
      <c r="Y89" s="1661"/>
      <c r="AA89" s="306"/>
    </row>
    <row r="90" spans="2:27" x14ac:dyDescent="0.25">
      <c r="B90" s="1646"/>
      <c r="C90" s="1755"/>
      <c r="D90" s="1735" t="s">
        <v>346</v>
      </c>
      <c r="E90" s="1736"/>
      <c r="F90" s="1737"/>
      <c r="G90" s="412"/>
      <c r="H90" s="1745" t="str">
        <f>IFERROR(I90/'2A'!$P$44,"")</f>
        <v/>
      </c>
      <c r="I90" s="346">
        <v>0</v>
      </c>
      <c r="J90" s="344">
        <f t="shared" si="90"/>
        <v>0</v>
      </c>
      <c r="K90" s="344">
        <f t="shared" si="90"/>
        <v>0</v>
      </c>
      <c r="L90" s="344">
        <f t="shared" si="90"/>
        <v>0</v>
      </c>
      <c r="M90" s="344">
        <f t="shared" si="90"/>
        <v>0</v>
      </c>
      <c r="N90" s="344">
        <f t="shared" si="90"/>
        <v>0</v>
      </c>
      <c r="O90" s="344">
        <f t="shared" si="90"/>
        <v>0</v>
      </c>
      <c r="P90" s="344">
        <f t="shared" si="90"/>
        <v>0</v>
      </c>
      <c r="Q90" s="344">
        <f t="shared" si="90"/>
        <v>0</v>
      </c>
      <c r="R90" s="344">
        <f t="shared" si="90"/>
        <v>0</v>
      </c>
      <c r="S90" s="344">
        <f t="shared" si="90"/>
        <v>0</v>
      </c>
      <c r="T90" s="344">
        <f t="shared" si="90"/>
        <v>0</v>
      </c>
      <c r="U90" s="344">
        <f t="shared" si="90"/>
        <v>0</v>
      </c>
      <c r="V90" s="344">
        <f t="shared" si="90"/>
        <v>0</v>
      </c>
      <c r="W90" s="345">
        <f t="shared" si="90"/>
        <v>0</v>
      </c>
      <c r="X90" s="657"/>
      <c r="Y90" s="1661"/>
      <c r="AA90" s="306"/>
    </row>
    <row r="91" spans="2:27" x14ac:dyDescent="0.25">
      <c r="B91" s="1646"/>
      <c r="C91" s="1648"/>
      <c r="D91" s="1735" t="s">
        <v>933</v>
      </c>
      <c r="E91" s="1747"/>
      <c r="F91" s="1737"/>
      <c r="G91" s="412"/>
      <c r="H91" s="1745" t="str">
        <f>IFERROR(I91/'2A'!$P$44,"")</f>
        <v/>
      </c>
      <c r="I91" s="346">
        <v>0</v>
      </c>
      <c r="J91" s="344">
        <f t="shared" si="90"/>
        <v>0</v>
      </c>
      <c r="K91" s="344">
        <f t="shared" si="90"/>
        <v>0</v>
      </c>
      <c r="L91" s="344">
        <f t="shared" si="90"/>
        <v>0</v>
      </c>
      <c r="M91" s="344">
        <f t="shared" si="90"/>
        <v>0</v>
      </c>
      <c r="N91" s="344">
        <f t="shared" si="90"/>
        <v>0</v>
      </c>
      <c r="O91" s="344">
        <f t="shared" si="90"/>
        <v>0</v>
      </c>
      <c r="P91" s="344">
        <f t="shared" si="90"/>
        <v>0</v>
      </c>
      <c r="Q91" s="344">
        <f t="shared" si="90"/>
        <v>0</v>
      </c>
      <c r="R91" s="344">
        <f t="shared" si="90"/>
        <v>0</v>
      </c>
      <c r="S91" s="344">
        <f t="shared" si="90"/>
        <v>0</v>
      </c>
      <c r="T91" s="344">
        <f t="shared" si="90"/>
        <v>0</v>
      </c>
      <c r="U91" s="344">
        <f t="shared" si="90"/>
        <v>0</v>
      </c>
      <c r="V91" s="344">
        <f t="shared" si="90"/>
        <v>0</v>
      </c>
      <c r="W91" s="345">
        <f t="shared" si="90"/>
        <v>0</v>
      </c>
      <c r="X91" s="657"/>
      <c r="Y91" s="1661"/>
      <c r="AA91" s="306"/>
    </row>
    <row r="92" spans="2:27" x14ac:dyDescent="0.25">
      <c r="B92" s="1646"/>
      <c r="C92" s="1648"/>
      <c r="D92" s="1735" t="s">
        <v>347</v>
      </c>
      <c r="E92" s="1747"/>
      <c r="F92" s="1737"/>
      <c r="G92" s="412"/>
      <c r="H92" s="1745" t="str">
        <f>IFERROR(I92/'2A'!$P$44,"")</f>
        <v/>
      </c>
      <c r="I92" s="346">
        <v>0</v>
      </c>
      <c r="J92" s="344">
        <f t="shared" si="90"/>
        <v>0</v>
      </c>
      <c r="K92" s="344">
        <f t="shared" si="90"/>
        <v>0</v>
      </c>
      <c r="L92" s="344">
        <f t="shared" si="90"/>
        <v>0</v>
      </c>
      <c r="M92" s="344">
        <f t="shared" si="90"/>
        <v>0</v>
      </c>
      <c r="N92" s="344">
        <f t="shared" si="90"/>
        <v>0</v>
      </c>
      <c r="O92" s="344">
        <f t="shared" si="90"/>
        <v>0</v>
      </c>
      <c r="P92" s="344">
        <f t="shared" si="90"/>
        <v>0</v>
      </c>
      <c r="Q92" s="344">
        <f t="shared" si="90"/>
        <v>0</v>
      </c>
      <c r="R92" s="344">
        <f t="shared" si="90"/>
        <v>0</v>
      </c>
      <c r="S92" s="344">
        <f t="shared" si="90"/>
        <v>0</v>
      </c>
      <c r="T92" s="344">
        <f t="shared" si="90"/>
        <v>0</v>
      </c>
      <c r="U92" s="344">
        <f t="shared" si="90"/>
        <v>0</v>
      </c>
      <c r="V92" s="344">
        <f t="shared" si="90"/>
        <v>0</v>
      </c>
      <c r="W92" s="345">
        <f t="shared" si="90"/>
        <v>0</v>
      </c>
      <c r="X92" s="657"/>
      <c r="Y92" s="1661"/>
      <c r="AA92" s="306"/>
    </row>
    <row r="93" spans="2:27" x14ac:dyDescent="0.25">
      <c r="B93" s="1646"/>
      <c r="C93" s="1648"/>
      <c r="D93" s="1756" t="s">
        <v>890</v>
      </c>
      <c r="E93" s="1648"/>
      <c r="F93" s="1737"/>
      <c r="G93" s="567"/>
      <c r="H93" s="1757"/>
      <c r="I93" s="346">
        <v>0</v>
      </c>
      <c r="J93" s="344">
        <f t="shared" ref="J93" si="91">I93+(I93*$G93)</f>
        <v>0</v>
      </c>
      <c r="K93" s="344">
        <f t="shared" ref="K93" si="92">J93+(J93*$G93)</f>
        <v>0</v>
      </c>
      <c r="L93" s="344">
        <f t="shared" ref="L93" si="93">K93+(K93*$G93)</f>
        <v>0</v>
      </c>
      <c r="M93" s="344">
        <f t="shared" ref="M93" si="94">L93+(L93*$G93)</f>
        <v>0</v>
      </c>
      <c r="N93" s="344">
        <f t="shared" ref="N93" si="95">M93+(M93*$G93)</f>
        <v>0</v>
      </c>
      <c r="O93" s="344">
        <f t="shared" ref="O93" si="96">N93+(N93*$G93)</f>
        <v>0</v>
      </c>
      <c r="P93" s="344">
        <f t="shared" ref="P93" si="97">O93+(O93*$G93)</f>
        <v>0</v>
      </c>
      <c r="Q93" s="344">
        <f t="shared" ref="Q93" si="98">P93+(P93*$G93)</f>
        <v>0</v>
      </c>
      <c r="R93" s="344">
        <f t="shared" ref="R93" si="99">Q93+(Q93*$G93)</f>
        <v>0</v>
      </c>
      <c r="S93" s="344">
        <f t="shared" ref="S93" si="100">R93+(R93*$G93)</f>
        <v>0</v>
      </c>
      <c r="T93" s="344">
        <f t="shared" ref="T93" si="101">S93+(S93*$G93)</f>
        <v>0</v>
      </c>
      <c r="U93" s="344">
        <f t="shared" ref="U93" si="102">T93+(T93*$G93)</f>
        <v>0</v>
      </c>
      <c r="V93" s="344">
        <f t="shared" ref="V93" si="103">U93+(U93*$G93)</f>
        <v>0</v>
      </c>
      <c r="W93" s="345">
        <f t="shared" ref="W93" si="104">V93+(V93*$G93)</f>
        <v>0</v>
      </c>
      <c r="X93" s="657"/>
      <c r="Y93" s="1661"/>
      <c r="AA93" s="306"/>
    </row>
    <row r="94" spans="2:27" ht="15.75" thickBot="1" x14ac:dyDescent="0.3">
      <c r="B94" s="1646"/>
      <c r="C94" s="1648"/>
      <c r="D94" s="1735" t="s">
        <v>210</v>
      </c>
      <c r="E94" s="1747"/>
      <c r="F94" s="1737"/>
      <c r="G94" s="266"/>
      <c r="H94" s="1748" t="str">
        <f>IFERROR(I94/'2A'!$P$44,"")</f>
        <v/>
      </c>
      <c r="I94" s="544">
        <v>0</v>
      </c>
      <c r="J94" s="545">
        <f t="shared" si="90"/>
        <v>0</v>
      </c>
      <c r="K94" s="545">
        <f t="shared" si="90"/>
        <v>0</v>
      </c>
      <c r="L94" s="545">
        <f t="shared" si="90"/>
        <v>0</v>
      </c>
      <c r="M94" s="545">
        <f t="shared" si="90"/>
        <v>0</v>
      </c>
      <c r="N94" s="545">
        <f t="shared" si="90"/>
        <v>0</v>
      </c>
      <c r="O94" s="545">
        <f t="shared" si="90"/>
        <v>0</v>
      </c>
      <c r="P94" s="545">
        <f t="shared" si="90"/>
        <v>0</v>
      </c>
      <c r="Q94" s="545">
        <f t="shared" si="90"/>
        <v>0</v>
      </c>
      <c r="R94" s="545">
        <f t="shared" si="90"/>
        <v>0</v>
      </c>
      <c r="S94" s="545">
        <f t="shared" si="90"/>
        <v>0</v>
      </c>
      <c r="T94" s="545">
        <f t="shared" si="90"/>
        <v>0</v>
      </c>
      <c r="U94" s="545">
        <f t="shared" si="90"/>
        <v>0</v>
      </c>
      <c r="V94" s="545">
        <f t="shared" si="90"/>
        <v>0</v>
      </c>
      <c r="W94" s="546">
        <f t="shared" si="90"/>
        <v>0</v>
      </c>
      <c r="X94" s="657"/>
      <c r="Y94" s="1661"/>
      <c r="AA94" s="306"/>
    </row>
    <row r="95" spans="2:27" ht="15.75" thickBot="1" x14ac:dyDescent="0.3">
      <c r="B95" s="1646"/>
      <c r="C95" s="1648"/>
      <c r="D95" s="1756"/>
      <c r="E95" s="1648"/>
      <c r="F95" s="1758"/>
      <c r="G95" s="657"/>
      <c r="H95" s="1749"/>
      <c r="I95" s="1750">
        <f>SUM(I86:I94)</f>
        <v>0</v>
      </c>
      <c r="J95" s="1751">
        <f t="shared" ref="J95" si="105">SUM(J86:J94)</f>
        <v>0</v>
      </c>
      <c r="K95" s="1751">
        <f t="shared" ref="K95" si="106">SUM(K86:K94)</f>
        <v>0</v>
      </c>
      <c r="L95" s="1751">
        <f t="shared" ref="L95" si="107">SUM(L86:L94)</f>
        <v>0</v>
      </c>
      <c r="M95" s="1751">
        <f t="shared" ref="M95" si="108">SUM(M86:M94)</f>
        <v>0</v>
      </c>
      <c r="N95" s="1751">
        <f t="shared" ref="N95" si="109">SUM(N86:N94)</f>
        <v>0</v>
      </c>
      <c r="O95" s="1751">
        <f t="shared" ref="O95" si="110">SUM(O86:O94)</f>
        <v>0</v>
      </c>
      <c r="P95" s="1751">
        <f t="shared" ref="P95" si="111">SUM(P86:P94)</f>
        <v>0</v>
      </c>
      <c r="Q95" s="1751">
        <f t="shared" ref="Q95" si="112">SUM(Q86:Q94)</f>
        <v>0</v>
      </c>
      <c r="R95" s="1751">
        <f t="shared" ref="R95" si="113">SUM(R86:R94)</f>
        <v>0</v>
      </c>
      <c r="S95" s="1751">
        <f t="shared" ref="S95" si="114">SUM(S86:S94)</f>
        <v>0</v>
      </c>
      <c r="T95" s="1751">
        <f t="shared" ref="T95" si="115">SUM(T86:T94)</f>
        <v>0</v>
      </c>
      <c r="U95" s="1751">
        <f t="shared" ref="U95" si="116">SUM(U86:U94)</f>
        <v>0</v>
      </c>
      <c r="V95" s="1751">
        <f t="shared" ref="V95" si="117">SUM(V86:V94)</f>
        <v>0</v>
      </c>
      <c r="W95" s="1752">
        <f>SUM(W86:W94)</f>
        <v>0</v>
      </c>
      <c r="X95" s="657"/>
      <c r="Y95" s="1661"/>
      <c r="AA95" s="306"/>
    </row>
    <row r="96" spans="2:27" ht="15.75" thickBot="1" x14ac:dyDescent="0.3">
      <c r="B96" s="1646"/>
      <c r="C96" s="1648"/>
      <c r="D96" s="657"/>
      <c r="E96" s="657"/>
      <c r="F96" s="657"/>
      <c r="G96" s="657"/>
      <c r="H96" s="657"/>
      <c r="I96" s="657"/>
      <c r="J96" s="657"/>
      <c r="K96" s="657"/>
      <c r="L96" s="657"/>
      <c r="M96" s="657"/>
      <c r="N96" s="657"/>
      <c r="O96" s="657"/>
      <c r="P96" s="657"/>
      <c r="Q96" s="657"/>
      <c r="R96" s="657"/>
      <c r="S96" s="657"/>
      <c r="T96" s="657"/>
      <c r="U96" s="657"/>
      <c r="V96" s="657"/>
      <c r="W96" s="657"/>
      <c r="X96" s="657"/>
      <c r="Y96" s="1661"/>
      <c r="AA96" s="306"/>
    </row>
    <row r="97" spans="2:25" ht="15.75" thickBot="1" x14ac:dyDescent="0.3">
      <c r="B97" s="1646"/>
      <c r="C97" s="1648"/>
      <c r="D97" s="1703" t="s">
        <v>348</v>
      </c>
      <c r="E97" s="1704"/>
      <c r="F97" s="1704"/>
      <c r="G97" s="1704"/>
      <c r="H97" s="1705" t="str">
        <f>IFERROR(I97/'2A'!$P$44,"")</f>
        <v/>
      </c>
      <c r="I97" s="1706">
        <f>I65+I72+I84+I95</f>
        <v>0</v>
      </c>
      <c r="J97" s="1707">
        <f t="shared" ref="J97:V97" si="118">J65+J72+J84+J95</f>
        <v>0</v>
      </c>
      <c r="K97" s="1707">
        <f t="shared" si="118"/>
        <v>0</v>
      </c>
      <c r="L97" s="1707">
        <f t="shared" si="118"/>
        <v>0</v>
      </c>
      <c r="M97" s="1707">
        <f t="shared" si="118"/>
        <v>0</v>
      </c>
      <c r="N97" s="1707">
        <f t="shared" si="118"/>
        <v>0</v>
      </c>
      <c r="O97" s="1707">
        <f t="shared" si="118"/>
        <v>0</v>
      </c>
      <c r="P97" s="1707">
        <f t="shared" si="118"/>
        <v>0</v>
      </c>
      <c r="Q97" s="1707">
        <f t="shared" si="118"/>
        <v>0</v>
      </c>
      <c r="R97" s="1707">
        <f t="shared" si="118"/>
        <v>0</v>
      </c>
      <c r="S97" s="1707">
        <f t="shared" si="118"/>
        <v>0</v>
      </c>
      <c r="T97" s="1707">
        <f t="shared" si="118"/>
        <v>0</v>
      </c>
      <c r="U97" s="1707">
        <f t="shared" si="118"/>
        <v>0</v>
      </c>
      <c r="V97" s="1707">
        <f t="shared" si="118"/>
        <v>0</v>
      </c>
      <c r="W97" s="1708">
        <f>W65+W72+W84+W95</f>
        <v>0</v>
      </c>
      <c r="X97" s="657"/>
      <c r="Y97" s="1661"/>
    </row>
    <row r="98" spans="2:25" x14ac:dyDescent="0.25">
      <c r="B98" s="1646"/>
      <c r="C98" s="1648"/>
      <c r="D98" s="1759"/>
      <c r="E98" s="1688"/>
      <c r="F98" s="1729"/>
      <c r="G98" s="657"/>
      <c r="H98" s="1648"/>
      <c r="I98" s="1760"/>
      <c r="J98" s="1760"/>
      <c r="K98" s="1760"/>
      <c r="L98" s="1760"/>
      <c r="M98" s="1760"/>
      <c r="N98" s="1760"/>
      <c r="O98" s="1760"/>
      <c r="P98" s="1760"/>
      <c r="Q98" s="1760"/>
      <c r="R98" s="1760"/>
      <c r="S98" s="1760"/>
      <c r="T98" s="1760"/>
      <c r="U98" s="1760"/>
      <c r="V98" s="1760"/>
      <c r="W98" s="1760"/>
      <c r="X98" s="657"/>
      <c r="Y98" s="1661"/>
    </row>
    <row r="99" spans="2:25" x14ac:dyDescent="0.25">
      <c r="B99" s="1646"/>
      <c r="C99" s="1744"/>
      <c r="D99" s="1726" t="s">
        <v>640</v>
      </c>
      <c r="E99" s="1727"/>
      <c r="F99" s="1727"/>
      <c r="G99" s="1727"/>
      <c r="H99" s="1727"/>
      <c r="I99" s="1727"/>
      <c r="J99" s="1727"/>
      <c r="K99" s="1727"/>
      <c r="L99" s="1728"/>
      <c r="M99" s="1727"/>
      <c r="N99" s="1727"/>
      <c r="O99" s="1727"/>
      <c r="P99" s="1727"/>
      <c r="Q99" s="1727"/>
      <c r="R99" s="1727"/>
      <c r="S99" s="1727"/>
      <c r="T99" s="1727"/>
      <c r="U99" s="1727"/>
      <c r="V99" s="1727"/>
      <c r="W99" s="1727"/>
      <c r="X99" s="657"/>
      <c r="Y99" s="1661"/>
    </row>
    <row r="100" spans="2:25" ht="7.5" customHeight="1" thickBot="1" x14ac:dyDescent="0.3">
      <c r="B100" s="1646"/>
      <c r="C100" s="649"/>
      <c r="D100" s="649"/>
      <c r="E100" s="649"/>
      <c r="F100" s="649"/>
      <c r="G100" s="649"/>
      <c r="H100" s="649"/>
      <c r="I100" s="649"/>
      <c r="J100" s="649"/>
      <c r="K100" s="649"/>
      <c r="L100" s="649"/>
      <c r="M100" s="649"/>
      <c r="N100" s="649"/>
      <c r="O100" s="649"/>
      <c r="P100" s="649"/>
      <c r="Q100" s="649"/>
      <c r="R100" s="649"/>
      <c r="S100" s="649"/>
      <c r="T100" s="649"/>
      <c r="U100" s="649"/>
      <c r="V100" s="649"/>
      <c r="W100" s="649"/>
      <c r="X100" s="649"/>
      <c r="Y100" s="1725"/>
    </row>
    <row r="101" spans="2:25" ht="36.75" thickBot="1" x14ac:dyDescent="0.3">
      <c r="B101" s="1646"/>
      <c r="C101" s="1744"/>
      <c r="D101" s="2413"/>
      <c r="E101" s="2413"/>
      <c r="F101" s="1688"/>
      <c r="G101" s="1733" t="s">
        <v>321</v>
      </c>
      <c r="H101" s="1731" t="s">
        <v>330</v>
      </c>
      <c r="I101" s="1658" t="s">
        <v>314</v>
      </c>
      <c r="J101" s="1659" t="s">
        <v>315</v>
      </c>
      <c r="K101" s="1659" t="s">
        <v>316</v>
      </c>
      <c r="L101" s="1659" t="s">
        <v>317</v>
      </c>
      <c r="M101" s="1659" t="s">
        <v>318</v>
      </c>
      <c r="N101" s="1659" t="s">
        <v>319</v>
      </c>
      <c r="O101" s="1659" t="s">
        <v>320</v>
      </c>
      <c r="P101" s="1659" t="s">
        <v>363</v>
      </c>
      <c r="Q101" s="1659" t="s">
        <v>364</v>
      </c>
      <c r="R101" s="1659" t="s">
        <v>365</v>
      </c>
      <c r="S101" s="1659" t="s">
        <v>366</v>
      </c>
      <c r="T101" s="1659" t="s">
        <v>367</v>
      </c>
      <c r="U101" s="1659" t="s">
        <v>368</v>
      </c>
      <c r="V101" s="1659" t="s">
        <v>369</v>
      </c>
      <c r="W101" s="1732" t="s">
        <v>370</v>
      </c>
      <c r="X101" s="657"/>
      <c r="Y101" s="1661"/>
    </row>
    <row r="102" spans="2:25" x14ac:dyDescent="0.25">
      <c r="B102" s="1646"/>
      <c r="C102" s="1744"/>
      <c r="D102" s="2414" t="s">
        <v>897</v>
      </c>
      <c r="E102" s="2414"/>
      <c r="F102" s="1762"/>
      <c r="G102" s="547"/>
      <c r="H102" s="1738" t="str">
        <f>IFERROR(I102/'2A'!$P$44,"")</f>
        <v/>
      </c>
      <c r="I102" s="574">
        <v>0</v>
      </c>
      <c r="J102" s="542">
        <f t="shared" ref="J102:W103" si="119">I102+(I102*$G102)</f>
        <v>0</v>
      </c>
      <c r="K102" s="542">
        <f t="shared" si="119"/>
        <v>0</v>
      </c>
      <c r="L102" s="542">
        <f t="shared" si="119"/>
        <v>0</v>
      </c>
      <c r="M102" s="542">
        <f t="shared" si="119"/>
        <v>0</v>
      </c>
      <c r="N102" s="542">
        <f t="shared" si="119"/>
        <v>0</v>
      </c>
      <c r="O102" s="542">
        <f t="shared" si="119"/>
        <v>0</v>
      </c>
      <c r="P102" s="542">
        <f t="shared" si="119"/>
        <v>0</v>
      </c>
      <c r="Q102" s="542">
        <f t="shared" si="119"/>
        <v>0</v>
      </c>
      <c r="R102" s="542">
        <f t="shared" si="119"/>
        <v>0</v>
      </c>
      <c r="S102" s="542">
        <f t="shared" si="119"/>
        <v>0</v>
      </c>
      <c r="T102" s="542">
        <f t="shared" si="119"/>
        <v>0</v>
      </c>
      <c r="U102" s="542">
        <f t="shared" si="119"/>
        <v>0</v>
      </c>
      <c r="V102" s="542">
        <f t="shared" si="119"/>
        <v>0</v>
      </c>
      <c r="W102" s="543">
        <f t="shared" si="119"/>
        <v>0</v>
      </c>
      <c r="X102" s="657"/>
      <c r="Y102" s="1661"/>
    </row>
    <row r="103" spans="2:25" ht="15.75" thickBot="1" x14ac:dyDescent="0.3">
      <c r="B103" s="1646"/>
      <c r="C103" s="1744"/>
      <c r="D103" s="2394" t="s">
        <v>898</v>
      </c>
      <c r="E103" s="2394"/>
      <c r="F103" s="1737"/>
      <c r="G103" s="266"/>
      <c r="H103" s="1748" t="str">
        <f>IFERROR(I103/'2A'!$P$44,"")</f>
        <v/>
      </c>
      <c r="I103" s="374">
        <v>0</v>
      </c>
      <c r="J103" s="340">
        <f t="shared" si="119"/>
        <v>0</v>
      </c>
      <c r="K103" s="340">
        <f t="shared" si="119"/>
        <v>0</v>
      </c>
      <c r="L103" s="340">
        <f t="shared" si="119"/>
        <v>0</v>
      </c>
      <c r="M103" s="340">
        <f t="shared" si="119"/>
        <v>0</v>
      </c>
      <c r="N103" s="340">
        <f t="shared" si="119"/>
        <v>0</v>
      </c>
      <c r="O103" s="340">
        <f t="shared" si="119"/>
        <v>0</v>
      </c>
      <c r="P103" s="340">
        <f t="shared" si="119"/>
        <v>0</v>
      </c>
      <c r="Q103" s="340">
        <f t="shared" si="119"/>
        <v>0</v>
      </c>
      <c r="R103" s="340">
        <f t="shared" si="119"/>
        <v>0</v>
      </c>
      <c r="S103" s="340">
        <f t="shared" si="119"/>
        <v>0</v>
      </c>
      <c r="T103" s="340">
        <f t="shared" si="119"/>
        <v>0</v>
      </c>
      <c r="U103" s="340">
        <f t="shared" si="119"/>
        <v>0</v>
      </c>
      <c r="V103" s="340">
        <f t="shared" si="119"/>
        <v>0</v>
      </c>
      <c r="W103" s="341">
        <f t="shared" si="119"/>
        <v>0</v>
      </c>
      <c r="X103" s="657"/>
      <c r="Y103" s="1661"/>
    </row>
    <row r="104" spans="2:25" ht="15.75" thickBot="1" x14ac:dyDescent="0.3">
      <c r="B104" s="1646"/>
      <c r="C104" s="1744"/>
      <c r="D104" s="1759" t="s">
        <v>633</v>
      </c>
      <c r="E104" s="1688"/>
      <c r="F104" s="1688"/>
      <c r="G104" s="1688"/>
      <c r="H104" s="1763" t="str">
        <f>IFERROR(I104/#REF!,"")</f>
        <v/>
      </c>
      <c r="I104" s="1764">
        <f>SUM(I102:I103)</f>
        <v>0</v>
      </c>
      <c r="J104" s="1765">
        <f t="shared" ref="J104:W104" si="120">SUM(J102:J103)</f>
        <v>0</v>
      </c>
      <c r="K104" s="1765">
        <f t="shared" si="120"/>
        <v>0</v>
      </c>
      <c r="L104" s="1765">
        <f t="shared" si="120"/>
        <v>0</v>
      </c>
      <c r="M104" s="1765">
        <f t="shared" si="120"/>
        <v>0</v>
      </c>
      <c r="N104" s="1765">
        <f t="shared" si="120"/>
        <v>0</v>
      </c>
      <c r="O104" s="1765">
        <f t="shared" si="120"/>
        <v>0</v>
      </c>
      <c r="P104" s="1765">
        <f t="shared" si="120"/>
        <v>0</v>
      </c>
      <c r="Q104" s="1765">
        <f t="shared" si="120"/>
        <v>0</v>
      </c>
      <c r="R104" s="1765">
        <f t="shared" si="120"/>
        <v>0</v>
      </c>
      <c r="S104" s="1765">
        <f t="shared" si="120"/>
        <v>0</v>
      </c>
      <c r="T104" s="1765">
        <f t="shared" si="120"/>
        <v>0</v>
      </c>
      <c r="U104" s="1765">
        <f t="shared" si="120"/>
        <v>0</v>
      </c>
      <c r="V104" s="1765">
        <f t="shared" si="120"/>
        <v>0</v>
      </c>
      <c r="W104" s="1766">
        <f t="shared" si="120"/>
        <v>0</v>
      </c>
      <c r="X104" s="657"/>
      <c r="Y104" s="1661"/>
    </row>
    <row r="105" spans="2:25" ht="15.75" thickBot="1" x14ac:dyDescent="0.3">
      <c r="B105" s="1646"/>
      <c r="C105" s="1744"/>
      <c r="D105" s="1759"/>
      <c r="E105" s="1688"/>
      <c r="F105" s="1688"/>
      <c r="G105" s="1688"/>
      <c r="H105" s="1767"/>
      <c r="I105" s="1760"/>
      <c r="J105" s="1760"/>
      <c r="K105" s="1760"/>
      <c r="L105" s="1760"/>
      <c r="M105" s="1760"/>
      <c r="N105" s="1760"/>
      <c r="O105" s="1760"/>
      <c r="P105" s="1760"/>
      <c r="Q105" s="1760"/>
      <c r="R105" s="1760"/>
      <c r="S105" s="1760"/>
      <c r="T105" s="1760"/>
      <c r="U105" s="1760"/>
      <c r="V105" s="1760"/>
      <c r="W105" s="1760"/>
      <c r="X105" s="657"/>
      <c r="Y105" s="1661"/>
    </row>
    <row r="106" spans="2:25" x14ac:dyDescent="0.25">
      <c r="B106" s="1646"/>
      <c r="C106" s="1744"/>
      <c r="D106" s="1761" t="s">
        <v>349</v>
      </c>
      <c r="E106" s="1768"/>
      <c r="F106" s="1762"/>
      <c r="G106" s="547"/>
      <c r="H106" s="1738" t="str">
        <f>IFERROR(I106/'2A'!$P$44,"")</f>
        <v/>
      </c>
      <c r="I106" s="574">
        <v>0</v>
      </c>
      <c r="J106" s="542">
        <f t="shared" ref="J106:W107" si="121">I106+(I106*$G106)</f>
        <v>0</v>
      </c>
      <c r="K106" s="542">
        <f t="shared" si="121"/>
        <v>0</v>
      </c>
      <c r="L106" s="542">
        <f t="shared" si="121"/>
        <v>0</v>
      </c>
      <c r="M106" s="542">
        <f t="shared" si="121"/>
        <v>0</v>
      </c>
      <c r="N106" s="542">
        <f t="shared" si="121"/>
        <v>0</v>
      </c>
      <c r="O106" s="542">
        <f t="shared" si="121"/>
        <v>0</v>
      </c>
      <c r="P106" s="542">
        <f t="shared" si="121"/>
        <v>0</v>
      </c>
      <c r="Q106" s="542">
        <f t="shared" si="121"/>
        <v>0</v>
      </c>
      <c r="R106" s="542">
        <f t="shared" si="121"/>
        <v>0</v>
      </c>
      <c r="S106" s="542">
        <f t="shared" si="121"/>
        <v>0</v>
      </c>
      <c r="T106" s="542">
        <f t="shared" si="121"/>
        <v>0</v>
      </c>
      <c r="U106" s="542">
        <f t="shared" si="121"/>
        <v>0</v>
      </c>
      <c r="V106" s="542">
        <f t="shared" si="121"/>
        <v>0</v>
      </c>
      <c r="W106" s="543">
        <f t="shared" si="121"/>
        <v>0</v>
      </c>
      <c r="X106" s="657"/>
      <c r="Y106" s="1661"/>
    </row>
    <row r="107" spans="2:25" ht="15.75" thickBot="1" x14ac:dyDescent="0.3">
      <c r="B107" s="1646"/>
      <c r="C107" s="1744"/>
      <c r="D107" s="1769" t="s">
        <v>350</v>
      </c>
      <c r="E107" s="1770"/>
      <c r="F107" s="1737"/>
      <c r="G107" s="413"/>
      <c r="H107" s="1748" t="str">
        <f>IFERROR(I107/'2A'!$P$44,"")</f>
        <v/>
      </c>
      <c r="I107" s="349">
        <v>0</v>
      </c>
      <c r="J107" s="347">
        <f t="shared" si="121"/>
        <v>0</v>
      </c>
      <c r="K107" s="347">
        <f t="shared" si="121"/>
        <v>0</v>
      </c>
      <c r="L107" s="347">
        <f t="shared" si="121"/>
        <v>0</v>
      </c>
      <c r="M107" s="347">
        <f t="shared" si="121"/>
        <v>0</v>
      </c>
      <c r="N107" s="347">
        <f t="shared" si="121"/>
        <v>0</v>
      </c>
      <c r="O107" s="347">
        <f t="shared" si="121"/>
        <v>0</v>
      </c>
      <c r="P107" s="347">
        <f t="shared" si="121"/>
        <v>0</v>
      </c>
      <c r="Q107" s="347">
        <f t="shared" si="121"/>
        <v>0</v>
      </c>
      <c r="R107" s="347">
        <f t="shared" si="121"/>
        <v>0</v>
      </c>
      <c r="S107" s="347">
        <f t="shared" si="121"/>
        <v>0</v>
      </c>
      <c r="T107" s="347">
        <f t="shared" si="121"/>
        <v>0</v>
      </c>
      <c r="U107" s="347">
        <f t="shared" si="121"/>
        <v>0</v>
      </c>
      <c r="V107" s="347">
        <f t="shared" si="121"/>
        <v>0</v>
      </c>
      <c r="W107" s="348">
        <f t="shared" si="121"/>
        <v>0</v>
      </c>
      <c r="X107" s="657"/>
      <c r="Y107" s="1661"/>
    </row>
    <row r="108" spans="2:25" ht="15.75" thickBot="1" x14ac:dyDescent="0.3">
      <c r="B108" s="1646"/>
      <c r="C108" s="1744"/>
      <c r="D108" s="1759" t="s">
        <v>351</v>
      </c>
      <c r="E108" s="1688"/>
      <c r="F108" s="1688"/>
      <c r="G108" s="1688"/>
      <c r="H108" s="1771" t="str">
        <f>IFERROR(I108/#REF!,"")</f>
        <v/>
      </c>
      <c r="I108" s="1694">
        <f>SUM(I106:I107)</f>
        <v>0</v>
      </c>
      <c r="J108" s="1695">
        <f t="shared" ref="J108:W108" si="122">SUM(J106:J107)</f>
        <v>0</v>
      </c>
      <c r="K108" s="1695">
        <f t="shared" si="122"/>
        <v>0</v>
      </c>
      <c r="L108" s="1695">
        <f t="shared" si="122"/>
        <v>0</v>
      </c>
      <c r="M108" s="1695">
        <f t="shared" si="122"/>
        <v>0</v>
      </c>
      <c r="N108" s="1695">
        <f t="shared" si="122"/>
        <v>0</v>
      </c>
      <c r="O108" s="1695">
        <f t="shared" si="122"/>
        <v>0</v>
      </c>
      <c r="P108" s="1695">
        <f t="shared" si="122"/>
        <v>0</v>
      </c>
      <c r="Q108" s="1695">
        <f t="shared" si="122"/>
        <v>0</v>
      </c>
      <c r="R108" s="1695">
        <f t="shared" si="122"/>
        <v>0</v>
      </c>
      <c r="S108" s="1695">
        <f t="shared" si="122"/>
        <v>0</v>
      </c>
      <c r="T108" s="1695">
        <f t="shared" si="122"/>
        <v>0</v>
      </c>
      <c r="U108" s="1695">
        <f t="shared" si="122"/>
        <v>0</v>
      </c>
      <c r="V108" s="1695">
        <f t="shared" si="122"/>
        <v>0</v>
      </c>
      <c r="W108" s="1696">
        <f t="shared" si="122"/>
        <v>0</v>
      </c>
      <c r="X108" s="657"/>
      <c r="Y108" s="1661"/>
    </row>
    <row r="109" spans="2:25" ht="15.75" thickBot="1" x14ac:dyDescent="0.3">
      <c r="B109" s="1646"/>
      <c r="C109" s="1744"/>
      <c r="D109" s="1759"/>
      <c r="E109" s="1688"/>
      <c r="F109" s="1688"/>
      <c r="G109" s="1688"/>
      <c r="H109" s="1767"/>
      <c r="I109" s="1760"/>
      <c r="J109" s="1760"/>
      <c r="K109" s="1760"/>
      <c r="L109" s="1760"/>
      <c r="M109" s="1760"/>
      <c r="N109" s="1760"/>
      <c r="O109" s="1760"/>
      <c r="P109" s="1760"/>
      <c r="Q109" s="1760"/>
      <c r="R109" s="1760"/>
      <c r="S109" s="1760"/>
      <c r="T109" s="1760"/>
      <c r="U109" s="1760"/>
      <c r="V109" s="1760"/>
      <c r="W109" s="1760"/>
      <c r="X109" s="657"/>
      <c r="Y109" s="1661"/>
    </row>
    <row r="110" spans="2:25" ht="15.75" thickBot="1" x14ac:dyDescent="0.3">
      <c r="B110" s="1646"/>
      <c r="C110" s="1648"/>
      <c r="D110" s="2417" t="s">
        <v>352</v>
      </c>
      <c r="E110" s="2417"/>
      <c r="F110" s="1758"/>
      <c r="G110" s="553"/>
      <c r="H110" s="1772"/>
      <c r="I110" s="550">
        <v>0</v>
      </c>
      <c r="J110" s="551">
        <f t="shared" ref="J110:W110" si="123">I110+(I110*$G110)</f>
        <v>0</v>
      </c>
      <c r="K110" s="551">
        <f t="shared" si="123"/>
        <v>0</v>
      </c>
      <c r="L110" s="551">
        <f t="shared" si="123"/>
        <v>0</v>
      </c>
      <c r="M110" s="551">
        <f t="shared" si="123"/>
        <v>0</v>
      </c>
      <c r="N110" s="551">
        <f t="shared" si="123"/>
        <v>0</v>
      </c>
      <c r="O110" s="551">
        <f t="shared" si="123"/>
        <v>0</v>
      </c>
      <c r="P110" s="551">
        <f t="shared" si="123"/>
        <v>0</v>
      </c>
      <c r="Q110" s="551">
        <f t="shared" si="123"/>
        <v>0</v>
      </c>
      <c r="R110" s="551">
        <f t="shared" si="123"/>
        <v>0</v>
      </c>
      <c r="S110" s="551">
        <f t="shared" si="123"/>
        <v>0</v>
      </c>
      <c r="T110" s="551">
        <f t="shared" si="123"/>
        <v>0</v>
      </c>
      <c r="U110" s="551">
        <f t="shared" si="123"/>
        <v>0</v>
      </c>
      <c r="V110" s="551">
        <f t="shared" si="123"/>
        <v>0</v>
      </c>
      <c r="W110" s="552">
        <f t="shared" si="123"/>
        <v>0</v>
      </c>
      <c r="X110" s="657"/>
      <c r="Y110" s="1661"/>
    </row>
    <row r="111" spans="2:25" ht="15.75" thickBot="1" x14ac:dyDescent="0.3">
      <c r="B111" s="1646"/>
      <c r="C111" s="1648"/>
      <c r="D111" s="657"/>
      <c r="E111" s="657"/>
      <c r="F111" s="657"/>
      <c r="G111" s="657"/>
      <c r="H111" s="657"/>
      <c r="I111" s="657"/>
      <c r="J111" s="657"/>
      <c r="K111" s="657"/>
      <c r="L111" s="657"/>
      <c r="M111" s="657"/>
      <c r="N111" s="657"/>
      <c r="O111" s="657"/>
      <c r="P111" s="657"/>
      <c r="Q111" s="657"/>
      <c r="R111" s="657"/>
      <c r="S111" s="657"/>
      <c r="T111" s="657"/>
      <c r="U111" s="657"/>
      <c r="V111" s="657"/>
      <c r="W111" s="657"/>
      <c r="X111" s="657"/>
      <c r="Y111" s="1661"/>
    </row>
    <row r="112" spans="2:25" ht="16.5" thickTop="1" thickBot="1" x14ac:dyDescent="0.3">
      <c r="B112" s="1646"/>
      <c r="C112" s="1648"/>
      <c r="D112" s="1719" t="s">
        <v>353</v>
      </c>
      <c r="E112" s="1773"/>
      <c r="F112" s="1773"/>
      <c r="G112" s="1773"/>
      <c r="H112" s="1721" t="s">
        <v>323</v>
      </c>
      <c r="I112" s="1774">
        <f t="shared" ref="I112:W112" si="124">I97+I104+I108+I110</f>
        <v>0</v>
      </c>
      <c r="J112" s="1775">
        <f t="shared" si="124"/>
        <v>0</v>
      </c>
      <c r="K112" s="1775">
        <f t="shared" si="124"/>
        <v>0</v>
      </c>
      <c r="L112" s="1775">
        <f t="shared" si="124"/>
        <v>0</v>
      </c>
      <c r="M112" s="1775">
        <f t="shared" si="124"/>
        <v>0</v>
      </c>
      <c r="N112" s="1775">
        <f t="shared" si="124"/>
        <v>0</v>
      </c>
      <c r="O112" s="1775">
        <f t="shared" si="124"/>
        <v>0</v>
      </c>
      <c r="P112" s="1775">
        <f t="shared" si="124"/>
        <v>0</v>
      </c>
      <c r="Q112" s="1775">
        <f t="shared" si="124"/>
        <v>0</v>
      </c>
      <c r="R112" s="1775">
        <f t="shared" si="124"/>
        <v>0</v>
      </c>
      <c r="S112" s="1775">
        <f t="shared" si="124"/>
        <v>0</v>
      </c>
      <c r="T112" s="1775">
        <f t="shared" si="124"/>
        <v>0</v>
      </c>
      <c r="U112" s="1775">
        <f t="shared" si="124"/>
        <v>0</v>
      </c>
      <c r="V112" s="1775">
        <f t="shared" si="124"/>
        <v>0</v>
      </c>
      <c r="W112" s="1776">
        <f t="shared" si="124"/>
        <v>0</v>
      </c>
      <c r="X112" s="657"/>
      <c r="Y112" s="1661"/>
    </row>
    <row r="113" spans="2:25" ht="7.5" customHeight="1" thickTop="1" thickBot="1" x14ac:dyDescent="0.3">
      <c r="B113" s="1646"/>
      <c r="C113" s="1648"/>
      <c r="D113" s="1688"/>
      <c r="E113" s="1688"/>
      <c r="F113" s="1688"/>
      <c r="G113" s="1688"/>
      <c r="H113" s="1688"/>
      <c r="I113" s="1777"/>
      <c r="J113" s="1777"/>
      <c r="K113" s="1777"/>
      <c r="L113" s="1777"/>
      <c r="M113" s="1777"/>
      <c r="N113" s="1777"/>
      <c r="O113" s="1777"/>
      <c r="P113" s="1777"/>
      <c r="Q113" s="1777"/>
      <c r="R113" s="1777"/>
      <c r="S113" s="1777"/>
      <c r="T113" s="1777"/>
      <c r="U113" s="1777"/>
      <c r="V113" s="1777"/>
      <c r="W113" s="1777"/>
      <c r="X113" s="657"/>
      <c r="Y113" s="1661"/>
    </row>
    <row r="114" spans="2:25" ht="15.75" thickBot="1" x14ac:dyDescent="0.3">
      <c r="B114" s="1646"/>
      <c r="C114" s="1648"/>
      <c r="D114" s="1778" t="s">
        <v>620</v>
      </c>
      <c r="E114" s="1688"/>
      <c r="F114" s="1688"/>
      <c r="G114" s="657"/>
      <c r="H114" s="1697" t="s">
        <v>323</v>
      </c>
      <c r="I114" s="1706">
        <f t="shared" ref="I114:W114" si="125">I50-I112</f>
        <v>0</v>
      </c>
      <c r="J114" s="1707">
        <f t="shared" si="125"/>
        <v>0</v>
      </c>
      <c r="K114" s="1707">
        <f t="shared" si="125"/>
        <v>0</v>
      </c>
      <c r="L114" s="1707">
        <f t="shared" si="125"/>
        <v>0</v>
      </c>
      <c r="M114" s="1707">
        <f t="shared" si="125"/>
        <v>0</v>
      </c>
      <c r="N114" s="1707">
        <f t="shared" si="125"/>
        <v>0</v>
      </c>
      <c r="O114" s="1707">
        <f t="shared" si="125"/>
        <v>0</v>
      </c>
      <c r="P114" s="1707">
        <f t="shared" si="125"/>
        <v>0</v>
      </c>
      <c r="Q114" s="1707">
        <f t="shared" si="125"/>
        <v>0</v>
      </c>
      <c r="R114" s="1707">
        <f t="shared" si="125"/>
        <v>0</v>
      </c>
      <c r="S114" s="1707">
        <f t="shared" si="125"/>
        <v>0</v>
      </c>
      <c r="T114" s="1707">
        <f t="shared" si="125"/>
        <v>0</v>
      </c>
      <c r="U114" s="1707">
        <f t="shared" si="125"/>
        <v>0</v>
      </c>
      <c r="V114" s="1707">
        <f t="shared" si="125"/>
        <v>0</v>
      </c>
      <c r="W114" s="1708">
        <f t="shared" si="125"/>
        <v>0</v>
      </c>
      <c r="X114" s="657"/>
      <c r="Y114" s="1661"/>
    </row>
    <row r="115" spans="2:25" s="305" customFormat="1" ht="12" x14ac:dyDescent="0.2">
      <c r="B115" s="1779"/>
      <c r="C115" s="1780"/>
      <c r="D115" s="1759" t="s">
        <v>638</v>
      </c>
      <c r="E115" s="1780"/>
      <c r="F115" s="1780"/>
      <c r="G115" s="1780"/>
      <c r="H115" s="1780"/>
      <c r="I115" s="1780"/>
      <c r="J115" s="1780"/>
      <c r="K115" s="1780"/>
      <c r="L115" s="1780"/>
      <c r="M115" s="1780"/>
      <c r="N115" s="1780"/>
      <c r="O115" s="1780"/>
      <c r="P115" s="1780"/>
      <c r="Q115" s="1780"/>
      <c r="R115" s="1780"/>
      <c r="S115" s="1780"/>
      <c r="T115" s="1780"/>
      <c r="U115" s="1780"/>
      <c r="V115" s="1780"/>
      <c r="W115" s="1780"/>
      <c r="X115" s="1780"/>
      <c r="Y115" s="1781"/>
    </row>
    <row r="116" spans="2:25" s="305" customFormat="1" ht="6.75" customHeight="1" x14ac:dyDescent="0.2">
      <c r="B116" s="1779"/>
      <c r="C116" s="1780"/>
      <c r="D116" s="1759"/>
      <c r="E116" s="1780"/>
      <c r="F116" s="1780"/>
      <c r="G116" s="1780"/>
      <c r="H116" s="1780"/>
      <c r="I116" s="1780"/>
      <c r="J116" s="1780"/>
      <c r="K116" s="1780"/>
      <c r="L116" s="1780"/>
      <c r="M116" s="1780"/>
      <c r="N116" s="1780"/>
      <c r="O116" s="1780"/>
      <c r="P116" s="1780"/>
      <c r="Q116" s="1780"/>
      <c r="R116" s="1780"/>
      <c r="S116" s="1780"/>
      <c r="T116" s="1780"/>
      <c r="U116" s="1780"/>
      <c r="V116" s="1780"/>
      <c r="W116" s="1780"/>
      <c r="X116" s="1780"/>
      <c r="Y116" s="1781"/>
    </row>
    <row r="117" spans="2:25" ht="7.5" customHeight="1" x14ac:dyDescent="0.25">
      <c r="B117" s="1646"/>
      <c r="C117" s="1782"/>
      <c r="D117" s="1783"/>
      <c r="E117" s="1783"/>
      <c r="F117" s="1783"/>
      <c r="G117" s="1783"/>
      <c r="H117" s="1783"/>
      <c r="I117" s="1783"/>
      <c r="J117" s="1783"/>
      <c r="K117" s="1783"/>
      <c r="L117" s="1783"/>
      <c r="M117" s="1783"/>
      <c r="N117" s="1783"/>
      <c r="O117" s="1783"/>
      <c r="P117" s="1783"/>
      <c r="Q117" s="1783"/>
      <c r="R117" s="1783"/>
      <c r="S117" s="1783"/>
      <c r="T117" s="1783"/>
      <c r="U117" s="1783"/>
      <c r="V117" s="1783"/>
      <c r="W117" s="1783"/>
      <c r="X117" s="1784"/>
      <c r="Y117" s="1661"/>
    </row>
    <row r="118" spans="2:25" x14ac:dyDescent="0.25">
      <c r="B118" s="1646"/>
      <c r="C118" s="1785"/>
      <c r="D118" s="2404" t="s">
        <v>636</v>
      </c>
      <c r="E118" s="2404"/>
      <c r="F118" s="1786"/>
      <c r="G118" s="1786"/>
      <c r="H118" s="1786"/>
      <c r="I118" s="1786"/>
      <c r="J118" s="1786"/>
      <c r="K118" s="1786"/>
      <c r="L118" s="1786"/>
      <c r="M118" s="1786"/>
      <c r="N118" s="1786"/>
      <c r="O118" s="1786"/>
      <c r="P118" s="1786"/>
      <c r="Q118" s="1786"/>
      <c r="R118" s="1786"/>
      <c r="S118" s="1786"/>
      <c r="T118" s="1786"/>
      <c r="U118" s="1786"/>
      <c r="V118" s="1786"/>
      <c r="W118" s="1786"/>
      <c r="X118" s="661"/>
      <c r="Y118" s="1661"/>
    </row>
    <row r="119" spans="2:25" ht="7.5" customHeight="1" thickBot="1" x14ac:dyDescent="0.3">
      <c r="B119" s="1646"/>
      <c r="C119" s="1785"/>
      <c r="D119" s="1787"/>
      <c r="E119" s="1787"/>
      <c r="F119" s="649"/>
      <c r="G119" s="649"/>
      <c r="H119" s="649"/>
      <c r="I119" s="649"/>
      <c r="J119" s="649"/>
      <c r="K119" s="649"/>
      <c r="L119" s="649"/>
      <c r="M119" s="649"/>
      <c r="N119" s="649"/>
      <c r="O119" s="649"/>
      <c r="P119" s="649"/>
      <c r="Q119" s="649"/>
      <c r="R119" s="649"/>
      <c r="S119" s="649"/>
      <c r="T119" s="649"/>
      <c r="U119" s="649"/>
      <c r="V119" s="649"/>
      <c r="W119" s="649"/>
      <c r="X119" s="661"/>
      <c r="Y119" s="1661"/>
    </row>
    <row r="120" spans="2:25" ht="15.75" thickBot="1" x14ac:dyDescent="0.3">
      <c r="B120" s="1646"/>
      <c r="C120" s="1785"/>
      <c r="D120" s="1688" t="s">
        <v>671</v>
      </c>
      <c r="E120" s="1709"/>
      <c r="F120" s="649"/>
      <c r="G120" s="1698"/>
      <c r="H120" s="649"/>
      <c r="I120" s="1788">
        <f>'8B'!J42</f>
        <v>0</v>
      </c>
      <c r="J120" s="1789">
        <f>'8B'!K42</f>
        <v>0</v>
      </c>
      <c r="K120" s="1789">
        <f>'8B'!L42</f>
        <v>0</v>
      </c>
      <c r="L120" s="1789">
        <f>'8B'!M42</f>
        <v>0</v>
      </c>
      <c r="M120" s="1789">
        <f>'8B'!N42</f>
        <v>0</v>
      </c>
      <c r="N120" s="1789">
        <f>'8B'!O42</f>
        <v>0</v>
      </c>
      <c r="O120" s="1789">
        <f>'8B'!P42</f>
        <v>0</v>
      </c>
      <c r="P120" s="1789">
        <f>'8B'!Q42</f>
        <v>0</v>
      </c>
      <c r="Q120" s="1789">
        <f>'8B'!R42</f>
        <v>0</v>
      </c>
      <c r="R120" s="1789">
        <f>'8B'!S42</f>
        <v>0</v>
      </c>
      <c r="S120" s="1789">
        <f>'8B'!T42</f>
        <v>0</v>
      </c>
      <c r="T120" s="1789">
        <f>'8B'!U42</f>
        <v>0</v>
      </c>
      <c r="U120" s="1789">
        <f>'8B'!V42</f>
        <v>0</v>
      </c>
      <c r="V120" s="1789">
        <f>'8B'!W42</f>
        <v>0</v>
      </c>
      <c r="W120" s="1790">
        <f>'8B'!X42</f>
        <v>0</v>
      </c>
      <c r="X120" s="661"/>
      <c r="Y120" s="1661"/>
    </row>
    <row r="121" spans="2:25" ht="15.75" thickBot="1" x14ac:dyDescent="0.3">
      <c r="B121" s="1646"/>
      <c r="C121" s="1791"/>
      <c r="D121" s="1759" t="s">
        <v>672</v>
      </c>
      <c r="E121" s="1688"/>
      <c r="F121" s="1758"/>
      <c r="G121" s="414"/>
      <c r="H121" s="1792" t="str">
        <f>IFERROR(I121/'2A'!$P$44,"")</f>
        <v/>
      </c>
      <c r="I121" s="1793">
        <f>'8C'!L37+'8C'!L52</f>
        <v>0</v>
      </c>
      <c r="J121" s="340">
        <f t="shared" ref="J121:W121" si="126">I121+(I121*$G121)</f>
        <v>0</v>
      </c>
      <c r="K121" s="340">
        <f t="shared" si="126"/>
        <v>0</v>
      </c>
      <c r="L121" s="340">
        <f t="shared" si="126"/>
        <v>0</v>
      </c>
      <c r="M121" s="340">
        <f t="shared" si="126"/>
        <v>0</v>
      </c>
      <c r="N121" s="340">
        <f t="shared" si="126"/>
        <v>0</v>
      </c>
      <c r="O121" s="340">
        <f t="shared" si="126"/>
        <v>0</v>
      </c>
      <c r="P121" s="340">
        <f t="shared" si="126"/>
        <v>0</v>
      </c>
      <c r="Q121" s="340">
        <f t="shared" si="126"/>
        <v>0</v>
      </c>
      <c r="R121" s="340">
        <f t="shared" si="126"/>
        <v>0</v>
      </c>
      <c r="S121" s="340">
        <f t="shared" si="126"/>
        <v>0</v>
      </c>
      <c r="T121" s="340">
        <f t="shared" si="126"/>
        <v>0</v>
      </c>
      <c r="U121" s="340">
        <f t="shared" si="126"/>
        <v>0</v>
      </c>
      <c r="V121" s="340">
        <f t="shared" si="126"/>
        <v>0</v>
      </c>
      <c r="W121" s="341">
        <f t="shared" si="126"/>
        <v>0</v>
      </c>
      <c r="X121" s="661"/>
      <c r="Y121" s="1661"/>
    </row>
    <row r="122" spans="2:25" ht="15.75" thickBot="1" x14ac:dyDescent="0.3">
      <c r="B122" s="1646"/>
      <c r="C122" s="1791"/>
      <c r="D122" s="1759" t="s">
        <v>637</v>
      </c>
      <c r="E122" s="1688"/>
      <c r="F122" s="1758"/>
      <c r="G122" s="1758"/>
      <c r="H122" s="1767"/>
      <c r="I122" s="1794">
        <f>IF((I120-I121)&lt;0,(I120-I121),0)</f>
        <v>0</v>
      </c>
      <c r="J122" s="1795">
        <f t="shared" ref="J122:W122" si="127">IF((J120-J121)&lt;0,(J120-J121),0)</f>
        <v>0</v>
      </c>
      <c r="K122" s="1795">
        <f t="shared" si="127"/>
        <v>0</v>
      </c>
      <c r="L122" s="1795">
        <f t="shared" si="127"/>
        <v>0</v>
      </c>
      <c r="M122" s="1795">
        <f t="shared" si="127"/>
        <v>0</v>
      </c>
      <c r="N122" s="1795">
        <f t="shared" si="127"/>
        <v>0</v>
      </c>
      <c r="O122" s="1795">
        <f t="shared" si="127"/>
        <v>0</v>
      </c>
      <c r="P122" s="1795">
        <f t="shared" si="127"/>
        <v>0</v>
      </c>
      <c r="Q122" s="1795">
        <f t="shared" si="127"/>
        <v>0</v>
      </c>
      <c r="R122" s="1795">
        <f t="shared" si="127"/>
        <v>0</v>
      </c>
      <c r="S122" s="1795">
        <f t="shared" si="127"/>
        <v>0</v>
      </c>
      <c r="T122" s="1795">
        <f t="shared" si="127"/>
        <v>0</v>
      </c>
      <c r="U122" s="1795">
        <f t="shared" si="127"/>
        <v>0</v>
      </c>
      <c r="V122" s="1795">
        <f t="shared" si="127"/>
        <v>0</v>
      </c>
      <c r="W122" s="1796">
        <f t="shared" si="127"/>
        <v>0</v>
      </c>
      <c r="X122" s="661"/>
      <c r="Y122" s="1661"/>
    </row>
    <row r="123" spans="2:25" ht="15.75" thickBot="1" x14ac:dyDescent="0.3">
      <c r="B123" s="1646"/>
      <c r="C123" s="1785"/>
      <c r="D123" s="1688" t="s">
        <v>673</v>
      </c>
      <c r="E123" s="1709"/>
      <c r="F123" s="649"/>
      <c r="G123" s="1698"/>
      <c r="H123" s="1792" t="str">
        <f>IFERROR(I123/'2A'!$P$44,"")</f>
        <v/>
      </c>
      <c r="I123" s="1797">
        <f>'8C'!N37+'8C'!N52</f>
        <v>0</v>
      </c>
      <c r="J123" s="342">
        <v>0</v>
      </c>
      <c r="K123" s="342">
        <v>0</v>
      </c>
      <c r="L123" s="342">
        <v>0</v>
      </c>
      <c r="M123" s="342">
        <v>0</v>
      </c>
      <c r="N123" s="342">
        <v>0</v>
      </c>
      <c r="O123" s="342">
        <v>0</v>
      </c>
      <c r="P123" s="342">
        <v>0</v>
      </c>
      <c r="Q123" s="342">
        <v>0</v>
      </c>
      <c r="R123" s="342">
        <v>0</v>
      </c>
      <c r="S123" s="342">
        <v>0</v>
      </c>
      <c r="T123" s="342">
        <v>0</v>
      </c>
      <c r="U123" s="342">
        <v>0</v>
      </c>
      <c r="V123" s="342">
        <v>0</v>
      </c>
      <c r="W123" s="343">
        <v>0</v>
      </c>
      <c r="X123" s="661"/>
      <c r="Y123" s="1661"/>
    </row>
    <row r="124" spans="2:25" ht="7.5" customHeight="1" x14ac:dyDescent="0.25">
      <c r="B124" s="1646"/>
      <c r="C124" s="1798"/>
      <c r="D124" s="1770"/>
      <c r="E124" s="1799"/>
      <c r="F124" s="673"/>
      <c r="G124" s="673"/>
      <c r="H124" s="673"/>
      <c r="I124" s="1800"/>
      <c r="J124" s="1800"/>
      <c r="K124" s="1800"/>
      <c r="L124" s="1800"/>
      <c r="M124" s="1800"/>
      <c r="N124" s="1800"/>
      <c r="O124" s="1800"/>
      <c r="P124" s="1800"/>
      <c r="Q124" s="1800"/>
      <c r="R124" s="1800"/>
      <c r="S124" s="1800"/>
      <c r="T124" s="1800"/>
      <c r="U124" s="1800"/>
      <c r="V124" s="1800"/>
      <c r="W124" s="1801"/>
      <c r="X124" s="1802"/>
      <c r="Y124" s="1661"/>
    </row>
    <row r="125" spans="2:25" ht="7.5" customHeight="1" x14ac:dyDescent="0.25">
      <c r="B125" s="1646"/>
      <c r="C125" s="649"/>
      <c r="D125" s="1688"/>
      <c r="E125" s="1709"/>
      <c r="F125" s="649"/>
      <c r="G125" s="649"/>
      <c r="H125" s="649"/>
      <c r="I125" s="1803"/>
      <c r="J125" s="1803"/>
      <c r="K125" s="1803"/>
      <c r="L125" s="1803"/>
      <c r="M125" s="1803"/>
      <c r="N125" s="1803"/>
      <c r="O125" s="1803"/>
      <c r="P125" s="1803"/>
      <c r="Q125" s="1803"/>
      <c r="R125" s="1803"/>
      <c r="S125" s="1803"/>
      <c r="T125" s="1803"/>
      <c r="U125" s="1803"/>
      <c r="V125" s="1803"/>
      <c r="W125" s="1804"/>
      <c r="X125" s="657"/>
      <c r="Y125" s="1661"/>
    </row>
    <row r="126" spans="2:25" x14ac:dyDescent="0.25">
      <c r="B126" s="1646"/>
      <c r="C126" s="649"/>
      <c r="D126" s="2373" t="s">
        <v>354</v>
      </c>
      <c r="E126" s="2373"/>
      <c r="F126" s="1805"/>
      <c r="G126" s="1805"/>
      <c r="H126" s="1805"/>
      <c r="I126" s="1805"/>
      <c r="J126" s="1805"/>
      <c r="K126" s="1805"/>
      <c r="L126" s="1805"/>
      <c r="M126" s="1805"/>
      <c r="N126" s="1805"/>
      <c r="O126" s="1805"/>
      <c r="P126" s="1805"/>
      <c r="Q126" s="1805"/>
      <c r="R126" s="1805"/>
      <c r="S126" s="1805"/>
      <c r="T126" s="1805"/>
      <c r="U126" s="1805"/>
      <c r="V126" s="1805"/>
      <c r="W126" s="1805"/>
      <c r="X126" s="657"/>
      <c r="Y126" s="1661"/>
    </row>
    <row r="127" spans="2:25" ht="7.5" customHeight="1" thickBot="1" x14ac:dyDescent="0.3">
      <c r="B127" s="1646"/>
      <c r="C127" s="649"/>
      <c r="D127" s="1787"/>
      <c r="E127" s="1787"/>
      <c r="F127" s="649"/>
      <c r="G127" s="649"/>
      <c r="H127" s="649"/>
      <c r="I127" s="649"/>
      <c r="J127" s="649"/>
      <c r="K127" s="649"/>
      <c r="L127" s="649"/>
      <c r="M127" s="649"/>
      <c r="N127" s="649"/>
      <c r="O127" s="649"/>
      <c r="P127" s="649"/>
      <c r="Q127" s="649"/>
      <c r="R127" s="649"/>
      <c r="S127" s="649"/>
      <c r="T127" s="649"/>
      <c r="U127" s="649"/>
      <c r="V127" s="649"/>
      <c r="W127" s="649"/>
      <c r="X127" s="657"/>
      <c r="Y127" s="1661"/>
    </row>
    <row r="128" spans="2:25" ht="15.75" thickBot="1" x14ac:dyDescent="0.3">
      <c r="B128" s="1646"/>
      <c r="C128" s="649"/>
      <c r="D128" s="1787"/>
      <c r="E128" s="2386" t="s">
        <v>675</v>
      </c>
      <c r="F128" s="2386"/>
      <c r="G128" s="2386"/>
      <c r="H128" s="2387"/>
      <c r="I128" s="375">
        <f>I114-I123</f>
        <v>0</v>
      </c>
      <c r="J128" s="376">
        <f t="shared" ref="J128:W128" si="128">J114-J123</f>
        <v>0</v>
      </c>
      <c r="K128" s="376">
        <f t="shared" si="128"/>
        <v>0</v>
      </c>
      <c r="L128" s="376">
        <f t="shared" si="128"/>
        <v>0</v>
      </c>
      <c r="M128" s="376">
        <f t="shared" si="128"/>
        <v>0</v>
      </c>
      <c r="N128" s="376">
        <f t="shared" si="128"/>
        <v>0</v>
      </c>
      <c r="O128" s="376">
        <f t="shared" si="128"/>
        <v>0</v>
      </c>
      <c r="P128" s="376">
        <f t="shared" si="128"/>
        <v>0</v>
      </c>
      <c r="Q128" s="376">
        <f t="shared" si="128"/>
        <v>0</v>
      </c>
      <c r="R128" s="376">
        <f t="shared" si="128"/>
        <v>0</v>
      </c>
      <c r="S128" s="376">
        <f t="shared" si="128"/>
        <v>0</v>
      </c>
      <c r="T128" s="376">
        <f t="shared" si="128"/>
        <v>0</v>
      </c>
      <c r="U128" s="376">
        <f t="shared" si="128"/>
        <v>0</v>
      </c>
      <c r="V128" s="376">
        <f t="shared" si="128"/>
        <v>0</v>
      </c>
      <c r="W128" s="377">
        <f t="shared" si="128"/>
        <v>0</v>
      </c>
      <c r="X128" s="657"/>
      <c r="Y128" s="1661"/>
    </row>
    <row r="129" spans="2:25" ht="7.5" customHeight="1" thickBot="1" x14ac:dyDescent="0.3">
      <c r="B129" s="1646"/>
      <c r="C129" s="649"/>
      <c r="D129" s="1787"/>
      <c r="E129" s="1787"/>
      <c r="F129" s="649"/>
      <c r="G129" s="649"/>
      <c r="H129" s="649"/>
      <c r="I129" s="649"/>
      <c r="J129" s="649"/>
      <c r="K129" s="649"/>
      <c r="L129" s="649"/>
      <c r="M129" s="649"/>
      <c r="N129" s="649"/>
      <c r="O129" s="649"/>
      <c r="P129" s="649"/>
      <c r="Q129" s="649"/>
      <c r="R129" s="649"/>
      <c r="S129" s="649"/>
      <c r="T129" s="649"/>
      <c r="U129" s="649"/>
      <c r="V129" s="649"/>
      <c r="W129" s="649"/>
      <c r="X129" s="657"/>
      <c r="Y129" s="1661"/>
    </row>
    <row r="130" spans="2:25" ht="15.75" thickBot="1" x14ac:dyDescent="0.3">
      <c r="B130" s="1646"/>
      <c r="C130" s="649"/>
      <c r="D130" s="653" t="s">
        <v>899</v>
      </c>
      <c r="E130" s="649"/>
      <c r="F130" s="649"/>
      <c r="G130" s="2374" t="s">
        <v>355</v>
      </c>
      <c r="H130" s="2375"/>
      <c r="I130" s="1658" t="s">
        <v>314</v>
      </c>
      <c r="J130" s="1659" t="s">
        <v>315</v>
      </c>
      <c r="K130" s="1659" t="s">
        <v>316</v>
      </c>
      <c r="L130" s="1659" t="s">
        <v>317</v>
      </c>
      <c r="M130" s="1659" t="s">
        <v>318</v>
      </c>
      <c r="N130" s="1659" t="s">
        <v>319</v>
      </c>
      <c r="O130" s="1659" t="s">
        <v>320</v>
      </c>
      <c r="P130" s="1659" t="s">
        <v>363</v>
      </c>
      <c r="Q130" s="1659" t="s">
        <v>364</v>
      </c>
      <c r="R130" s="1659" t="s">
        <v>365</v>
      </c>
      <c r="S130" s="1659" t="s">
        <v>366</v>
      </c>
      <c r="T130" s="1659" t="s">
        <v>367</v>
      </c>
      <c r="U130" s="1659" t="s">
        <v>368</v>
      </c>
      <c r="V130" s="1659" t="s">
        <v>369</v>
      </c>
      <c r="W130" s="1806" t="s">
        <v>370</v>
      </c>
      <c r="X130" s="657"/>
      <c r="Y130" s="1661"/>
    </row>
    <row r="131" spans="2:25" x14ac:dyDescent="0.25">
      <c r="B131" s="1646"/>
      <c r="C131" s="649"/>
      <c r="D131" s="2376" t="s">
        <v>356</v>
      </c>
      <c r="E131" s="2377"/>
      <c r="F131" s="2378"/>
      <c r="G131" s="2379">
        <v>0</v>
      </c>
      <c r="H131" s="2380"/>
      <c r="I131" s="575">
        <v>0</v>
      </c>
      <c r="J131" s="576">
        <v>0</v>
      </c>
      <c r="K131" s="576">
        <v>0</v>
      </c>
      <c r="L131" s="576">
        <v>0</v>
      </c>
      <c r="M131" s="576">
        <v>0</v>
      </c>
      <c r="N131" s="576">
        <v>0</v>
      </c>
      <c r="O131" s="576">
        <v>0</v>
      </c>
      <c r="P131" s="576">
        <v>0</v>
      </c>
      <c r="Q131" s="576">
        <v>0</v>
      </c>
      <c r="R131" s="576">
        <v>0</v>
      </c>
      <c r="S131" s="576">
        <v>0</v>
      </c>
      <c r="T131" s="576">
        <v>0</v>
      </c>
      <c r="U131" s="576">
        <v>0</v>
      </c>
      <c r="V131" s="576">
        <v>0</v>
      </c>
      <c r="W131" s="577">
        <v>0</v>
      </c>
      <c r="X131" s="657"/>
      <c r="Y131" s="1661"/>
    </row>
    <row r="132" spans="2:25" x14ac:dyDescent="0.25">
      <c r="B132" s="1646"/>
      <c r="C132" s="649"/>
      <c r="D132" s="2381" t="s">
        <v>357</v>
      </c>
      <c r="E132" s="2382"/>
      <c r="F132" s="2383"/>
      <c r="G132" s="2384">
        <v>0</v>
      </c>
      <c r="H132" s="2385"/>
      <c r="I132" s="334">
        <v>0</v>
      </c>
      <c r="J132" s="335">
        <v>0</v>
      </c>
      <c r="K132" s="335">
        <v>0</v>
      </c>
      <c r="L132" s="335">
        <v>0</v>
      </c>
      <c r="M132" s="335">
        <v>0</v>
      </c>
      <c r="N132" s="335">
        <v>0</v>
      </c>
      <c r="O132" s="335">
        <v>0</v>
      </c>
      <c r="P132" s="335">
        <v>0</v>
      </c>
      <c r="Q132" s="335">
        <v>0</v>
      </c>
      <c r="R132" s="335">
        <v>0</v>
      </c>
      <c r="S132" s="335">
        <v>0</v>
      </c>
      <c r="T132" s="335">
        <v>0</v>
      </c>
      <c r="U132" s="335">
        <v>0</v>
      </c>
      <c r="V132" s="335">
        <v>0</v>
      </c>
      <c r="W132" s="336">
        <v>0</v>
      </c>
      <c r="X132" s="657"/>
      <c r="Y132" s="1661"/>
    </row>
    <row r="133" spans="2:25" ht="16.5" customHeight="1" thickBot="1" x14ac:dyDescent="0.3">
      <c r="B133" s="1646"/>
      <c r="C133" s="649"/>
      <c r="D133" s="2408" t="s">
        <v>627</v>
      </c>
      <c r="E133" s="2409"/>
      <c r="F133" s="2410"/>
      <c r="G133" s="2411">
        <v>0</v>
      </c>
      <c r="H133" s="2412"/>
      <c r="I133" s="337">
        <v>0</v>
      </c>
      <c r="J133" s="338">
        <v>0</v>
      </c>
      <c r="K133" s="338">
        <v>0</v>
      </c>
      <c r="L133" s="338">
        <v>0</v>
      </c>
      <c r="M133" s="338">
        <v>0</v>
      </c>
      <c r="N133" s="338">
        <v>0</v>
      </c>
      <c r="O133" s="338">
        <v>0</v>
      </c>
      <c r="P133" s="338">
        <v>0</v>
      </c>
      <c r="Q133" s="338">
        <v>0</v>
      </c>
      <c r="R133" s="338">
        <v>0</v>
      </c>
      <c r="S133" s="338">
        <v>0</v>
      </c>
      <c r="T133" s="338">
        <v>0</v>
      </c>
      <c r="U133" s="338">
        <v>0</v>
      </c>
      <c r="V133" s="338">
        <v>0</v>
      </c>
      <c r="W133" s="339">
        <v>0</v>
      </c>
      <c r="X133" s="657"/>
      <c r="Y133" s="1661"/>
    </row>
    <row r="134" spans="2:25" ht="15.75" thickTop="1" x14ac:dyDescent="0.25">
      <c r="B134" s="1646"/>
      <c r="C134" s="649"/>
      <c r="D134" s="1807"/>
      <c r="E134" s="1807"/>
      <c r="F134" s="1807"/>
      <c r="G134" s="1808"/>
      <c r="H134" s="1809" t="s">
        <v>358</v>
      </c>
      <c r="I134" s="1810">
        <f>SUM(I131:I133)</f>
        <v>0</v>
      </c>
      <c r="J134" s="1811">
        <f t="shared" ref="J134:O134" si="129">SUM(J131:J133)</f>
        <v>0</v>
      </c>
      <c r="K134" s="1811">
        <f t="shared" si="129"/>
        <v>0</v>
      </c>
      <c r="L134" s="1811">
        <f t="shared" si="129"/>
        <v>0</v>
      </c>
      <c r="M134" s="1811">
        <f t="shared" si="129"/>
        <v>0</v>
      </c>
      <c r="N134" s="1811">
        <f t="shared" si="129"/>
        <v>0</v>
      </c>
      <c r="O134" s="1811">
        <f t="shared" si="129"/>
        <v>0</v>
      </c>
      <c r="P134" s="1811">
        <f>SUM(P131:P133)</f>
        <v>0</v>
      </c>
      <c r="Q134" s="1811">
        <f t="shared" ref="Q134:W134" si="130">SUM(Q131:Q133)</f>
        <v>0</v>
      </c>
      <c r="R134" s="1811">
        <f t="shared" si="130"/>
        <v>0</v>
      </c>
      <c r="S134" s="1811">
        <f t="shared" si="130"/>
        <v>0</v>
      </c>
      <c r="T134" s="1811">
        <f t="shared" si="130"/>
        <v>0</v>
      </c>
      <c r="U134" s="1811">
        <f t="shared" si="130"/>
        <v>0</v>
      </c>
      <c r="V134" s="1811">
        <f t="shared" si="130"/>
        <v>0</v>
      </c>
      <c r="W134" s="1812">
        <f t="shared" si="130"/>
        <v>0</v>
      </c>
      <c r="X134" s="657"/>
      <c r="Y134" s="1661"/>
    </row>
    <row r="135" spans="2:25" x14ac:dyDescent="0.25">
      <c r="B135" s="1646"/>
      <c r="C135" s="649"/>
      <c r="D135" s="1807"/>
      <c r="E135" s="1807"/>
      <c r="F135" s="1255"/>
      <c r="G135" s="1813"/>
      <c r="H135" s="1813" t="s">
        <v>674</v>
      </c>
      <c r="I135" s="1814" t="str">
        <f>IFERROR(I128/I134,"0 ")</f>
        <v xml:space="preserve">0 </v>
      </c>
      <c r="J135" s="1815" t="str">
        <f>IFERROR(J128/J134,"0 ")</f>
        <v xml:space="preserve">0 </v>
      </c>
      <c r="K135" s="1815" t="str">
        <f t="shared" ref="K135:W135" si="131">IFERROR(K128/K134,"0 ")</f>
        <v xml:space="preserve">0 </v>
      </c>
      <c r="L135" s="1815" t="str">
        <f t="shared" si="131"/>
        <v xml:space="preserve">0 </v>
      </c>
      <c r="M135" s="1815" t="str">
        <f t="shared" si="131"/>
        <v xml:space="preserve">0 </v>
      </c>
      <c r="N135" s="1815" t="str">
        <f t="shared" si="131"/>
        <v xml:space="preserve">0 </v>
      </c>
      <c r="O135" s="1815" t="str">
        <f t="shared" si="131"/>
        <v xml:space="preserve">0 </v>
      </c>
      <c r="P135" s="1815" t="str">
        <f t="shared" si="131"/>
        <v xml:space="preserve">0 </v>
      </c>
      <c r="Q135" s="1815" t="str">
        <f>IFERROR(Q128/Q134,"0 ")</f>
        <v xml:space="preserve">0 </v>
      </c>
      <c r="R135" s="1815" t="str">
        <f t="shared" si="131"/>
        <v xml:space="preserve">0 </v>
      </c>
      <c r="S135" s="1815" t="str">
        <f t="shared" si="131"/>
        <v xml:space="preserve">0 </v>
      </c>
      <c r="T135" s="1815" t="str">
        <f t="shared" si="131"/>
        <v xml:space="preserve">0 </v>
      </c>
      <c r="U135" s="1815" t="str">
        <f t="shared" si="131"/>
        <v xml:space="preserve">0 </v>
      </c>
      <c r="V135" s="1815" t="str">
        <f t="shared" si="131"/>
        <v xml:space="preserve">0 </v>
      </c>
      <c r="W135" s="1816" t="str">
        <f t="shared" si="131"/>
        <v xml:space="preserve">0 </v>
      </c>
      <c r="X135" s="657"/>
      <c r="Y135" s="1661"/>
    </row>
    <row r="136" spans="2:25" ht="15.75" thickBot="1" x14ac:dyDescent="0.3">
      <c r="B136" s="1646"/>
      <c r="C136" s="649"/>
      <c r="D136" s="1807"/>
      <c r="E136" s="1807"/>
      <c r="F136" s="1662"/>
      <c r="G136" s="2371" t="s">
        <v>566</v>
      </c>
      <c r="H136" s="2372"/>
      <c r="I136" s="1818">
        <f>(I128-I134)</f>
        <v>0</v>
      </c>
      <c r="J136" s="1819">
        <f t="shared" ref="J136:V136" si="132">(J128-J134)</f>
        <v>0</v>
      </c>
      <c r="K136" s="1819">
        <f t="shared" si="132"/>
        <v>0</v>
      </c>
      <c r="L136" s="1819">
        <f t="shared" si="132"/>
        <v>0</v>
      </c>
      <c r="M136" s="1819">
        <f t="shared" si="132"/>
        <v>0</v>
      </c>
      <c r="N136" s="1819">
        <f t="shared" si="132"/>
        <v>0</v>
      </c>
      <c r="O136" s="1819">
        <f t="shared" si="132"/>
        <v>0</v>
      </c>
      <c r="P136" s="1819">
        <f t="shared" si="132"/>
        <v>0</v>
      </c>
      <c r="Q136" s="1819">
        <f t="shared" si="132"/>
        <v>0</v>
      </c>
      <c r="R136" s="1819">
        <f t="shared" si="132"/>
        <v>0</v>
      </c>
      <c r="S136" s="1819">
        <f t="shared" si="132"/>
        <v>0</v>
      </c>
      <c r="T136" s="1819">
        <f t="shared" si="132"/>
        <v>0</v>
      </c>
      <c r="U136" s="1819">
        <f t="shared" si="132"/>
        <v>0</v>
      </c>
      <c r="V136" s="1819">
        <f t="shared" si="132"/>
        <v>0</v>
      </c>
      <c r="W136" s="1820">
        <f>(W128-W134)</f>
        <v>0</v>
      </c>
      <c r="X136" s="657"/>
      <c r="Y136" s="1661"/>
    </row>
    <row r="137" spans="2:25" ht="7.5" customHeight="1" thickBot="1" x14ac:dyDescent="0.3">
      <c r="B137" s="1646"/>
      <c r="C137" s="649"/>
      <c r="D137" s="1807"/>
      <c r="E137" s="1807"/>
      <c r="F137" s="1807"/>
      <c r="G137" s="1808"/>
      <c r="H137" s="1808"/>
      <c r="I137" s="1760"/>
      <c r="J137" s="1760"/>
      <c r="K137" s="1760"/>
      <c r="L137" s="1760"/>
      <c r="M137" s="1760"/>
      <c r="N137" s="1760"/>
      <c r="O137" s="1760"/>
      <c r="P137" s="649"/>
      <c r="Q137" s="649"/>
      <c r="R137" s="649"/>
      <c r="S137" s="649"/>
      <c r="T137" s="649"/>
      <c r="U137" s="649"/>
      <c r="V137" s="649"/>
      <c r="W137" s="649"/>
      <c r="X137" s="657"/>
      <c r="Y137" s="1661"/>
    </row>
    <row r="138" spans="2:25" ht="15.75" thickBot="1" x14ac:dyDescent="0.3">
      <c r="B138" s="1646"/>
      <c r="C138" s="649"/>
      <c r="D138" s="653" t="s">
        <v>359</v>
      </c>
      <c r="E138" s="649"/>
      <c r="F138" s="649"/>
      <c r="G138" s="2374" t="s">
        <v>355</v>
      </c>
      <c r="H138" s="2375"/>
      <c r="I138" s="1658" t="s">
        <v>314</v>
      </c>
      <c r="J138" s="1659" t="s">
        <v>315</v>
      </c>
      <c r="K138" s="1659" t="s">
        <v>316</v>
      </c>
      <c r="L138" s="1659" t="s">
        <v>317</v>
      </c>
      <c r="M138" s="1659" t="s">
        <v>318</v>
      </c>
      <c r="N138" s="1659" t="s">
        <v>319</v>
      </c>
      <c r="O138" s="1659" t="s">
        <v>320</v>
      </c>
      <c r="P138" s="1659" t="s">
        <v>363</v>
      </c>
      <c r="Q138" s="1659" t="s">
        <v>364</v>
      </c>
      <c r="R138" s="1659" t="s">
        <v>365</v>
      </c>
      <c r="S138" s="1659" t="s">
        <v>366</v>
      </c>
      <c r="T138" s="1659" t="s">
        <v>367</v>
      </c>
      <c r="U138" s="1659" t="s">
        <v>368</v>
      </c>
      <c r="V138" s="1659" t="s">
        <v>369</v>
      </c>
      <c r="W138" s="1806" t="s">
        <v>370</v>
      </c>
      <c r="X138" s="657"/>
      <c r="Y138" s="1661"/>
    </row>
    <row r="139" spans="2:25" x14ac:dyDescent="0.25">
      <c r="B139" s="1646"/>
      <c r="C139" s="649"/>
      <c r="D139" s="2376" t="s">
        <v>360</v>
      </c>
      <c r="E139" s="2377"/>
      <c r="F139" s="2378"/>
      <c r="G139" s="2379">
        <v>0</v>
      </c>
      <c r="H139" s="2380"/>
      <c r="I139" s="575">
        <v>0</v>
      </c>
      <c r="J139" s="576">
        <v>0</v>
      </c>
      <c r="K139" s="576">
        <v>0</v>
      </c>
      <c r="L139" s="576">
        <v>0</v>
      </c>
      <c r="M139" s="576">
        <v>0</v>
      </c>
      <c r="N139" s="576">
        <v>0</v>
      </c>
      <c r="O139" s="576">
        <v>0</v>
      </c>
      <c r="P139" s="576">
        <v>0</v>
      </c>
      <c r="Q139" s="576">
        <v>0</v>
      </c>
      <c r="R139" s="576">
        <v>0</v>
      </c>
      <c r="S139" s="576">
        <v>0</v>
      </c>
      <c r="T139" s="576">
        <v>0</v>
      </c>
      <c r="U139" s="576">
        <v>0</v>
      </c>
      <c r="V139" s="576">
        <v>0</v>
      </c>
      <c r="W139" s="578">
        <v>0</v>
      </c>
      <c r="X139" s="657"/>
      <c r="Y139" s="1661"/>
    </row>
    <row r="140" spans="2:25" x14ac:dyDescent="0.25">
      <c r="B140" s="1646"/>
      <c r="C140" s="649"/>
      <c r="D140" s="2405" t="s">
        <v>361</v>
      </c>
      <c r="E140" s="2406"/>
      <c r="F140" s="2407"/>
      <c r="G140" s="2384">
        <v>0</v>
      </c>
      <c r="H140" s="2385"/>
      <c r="I140" s="334">
        <v>0</v>
      </c>
      <c r="J140" s="335">
        <v>0</v>
      </c>
      <c r="K140" s="335">
        <v>0</v>
      </c>
      <c r="L140" s="335">
        <v>0</v>
      </c>
      <c r="M140" s="335">
        <v>0</v>
      </c>
      <c r="N140" s="335">
        <v>0</v>
      </c>
      <c r="O140" s="335">
        <v>0</v>
      </c>
      <c r="P140" s="335">
        <v>0</v>
      </c>
      <c r="Q140" s="335">
        <v>0</v>
      </c>
      <c r="R140" s="335">
        <v>0</v>
      </c>
      <c r="S140" s="335">
        <v>0</v>
      </c>
      <c r="T140" s="335">
        <v>0</v>
      </c>
      <c r="U140" s="335">
        <v>0</v>
      </c>
      <c r="V140" s="335">
        <v>0</v>
      </c>
      <c r="W140" s="350">
        <v>0</v>
      </c>
      <c r="X140" s="657"/>
      <c r="Y140" s="1661"/>
    </row>
    <row r="141" spans="2:25" x14ac:dyDescent="0.25">
      <c r="B141" s="1646"/>
      <c r="C141" s="649"/>
      <c r="D141" s="2405" t="s">
        <v>362</v>
      </c>
      <c r="E141" s="2406"/>
      <c r="F141" s="2407"/>
      <c r="G141" s="2384">
        <v>0</v>
      </c>
      <c r="H141" s="2385"/>
      <c r="I141" s="334">
        <v>0</v>
      </c>
      <c r="J141" s="335">
        <v>0</v>
      </c>
      <c r="K141" s="335">
        <v>0</v>
      </c>
      <c r="L141" s="335">
        <v>0</v>
      </c>
      <c r="M141" s="335">
        <v>0</v>
      </c>
      <c r="N141" s="335">
        <v>0</v>
      </c>
      <c r="O141" s="335">
        <v>0</v>
      </c>
      <c r="P141" s="335">
        <v>0</v>
      </c>
      <c r="Q141" s="335">
        <v>0</v>
      </c>
      <c r="R141" s="335">
        <v>0</v>
      </c>
      <c r="S141" s="335">
        <v>0</v>
      </c>
      <c r="T141" s="335">
        <v>0</v>
      </c>
      <c r="U141" s="335">
        <v>0</v>
      </c>
      <c r="V141" s="335">
        <v>0</v>
      </c>
      <c r="W141" s="350">
        <v>0</v>
      </c>
      <c r="X141" s="657"/>
      <c r="Y141" s="1661"/>
    </row>
    <row r="142" spans="2:25" ht="15.75" thickBot="1" x14ac:dyDescent="0.3">
      <c r="B142" s="1646"/>
      <c r="C142" s="649"/>
      <c r="D142" s="2408" t="s">
        <v>628</v>
      </c>
      <c r="E142" s="2409"/>
      <c r="F142" s="2410"/>
      <c r="G142" s="2411">
        <v>0</v>
      </c>
      <c r="H142" s="2412"/>
      <c r="I142" s="351">
        <v>0</v>
      </c>
      <c r="J142" s="352">
        <v>0</v>
      </c>
      <c r="K142" s="352">
        <v>0</v>
      </c>
      <c r="L142" s="352">
        <v>0</v>
      </c>
      <c r="M142" s="352">
        <v>0</v>
      </c>
      <c r="N142" s="352">
        <v>0</v>
      </c>
      <c r="O142" s="352">
        <v>0</v>
      </c>
      <c r="P142" s="352">
        <v>0</v>
      </c>
      <c r="Q142" s="352">
        <v>0</v>
      </c>
      <c r="R142" s="352">
        <v>0</v>
      </c>
      <c r="S142" s="352">
        <v>0</v>
      </c>
      <c r="T142" s="352">
        <v>0</v>
      </c>
      <c r="U142" s="352">
        <v>0</v>
      </c>
      <c r="V142" s="352">
        <v>0</v>
      </c>
      <c r="W142" s="353">
        <v>0</v>
      </c>
      <c r="X142" s="657"/>
      <c r="Y142" s="1661"/>
    </row>
    <row r="143" spans="2:25" ht="16.5" thickTop="1" thickBot="1" x14ac:dyDescent="0.3">
      <c r="B143" s="1646"/>
      <c r="C143" s="649"/>
      <c r="D143" s="649"/>
      <c r="E143" s="649"/>
      <c r="F143" s="1821"/>
      <c r="G143" s="1821"/>
      <c r="H143" s="1822" t="s">
        <v>563</v>
      </c>
      <c r="I143" s="1823">
        <f>SUM(I139:I142)</f>
        <v>0</v>
      </c>
      <c r="J143" s="1824">
        <f t="shared" ref="J143:O143" si="133">SUM(J139:J142)</f>
        <v>0</v>
      </c>
      <c r="K143" s="1824">
        <f t="shared" si="133"/>
        <v>0</v>
      </c>
      <c r="L143" s="1824">
        <f t="shared" si="133"/>
        <v>0</v>
      </c>
      <c r="M143" s="1824">
        <f t="shared" si="133"/>
        <v>0</v>
      </c>
      <c r="N143" s="1824">
        <f t="shared" si="133"/>
        <v>0</v>
      </c>
      <c r="O143" s="1824">
        <f t="shared" si="133"/>
        <v>0</v>
      </c>
      <c r="P143" s="1824">
        <f>SUM(P139:P142)</f>
        <v>0</v>
      </c>
      <c r="Q143" s="1824">
        <f t="shared" ref="Q143:W143" si="134">SUM(Q139:Q142)</f>
        <v>0</v>
      </c>
      <c r="R143" s="1824">
        <f t="shared" si="134"/>
        <v>0</v>
      </c>
      <c r="S143" s="1824">
        <f t="shared" si="134"/>
        <v>0</v>
      </c>
      <c r="T143" s="1824">
        <f t="shared" si="134"/>
        <v>0</v>
      </c>
      <c r="U143" s="1824">
        <f t="shared" si="134"/>
        <v>0</v>
      </c>
      <c r="V143" s="1824">
        <f t="shared" si="134"/>
        <v>0</v>
      </c>
      <c r="W143" s="1825">
        <f t="shared" si="134"/>
        <v>0</v>
      </c>
      <c r="X143" s="657"/>
      <c r="Y143" s="1661"/>
    </row>
    <row r="144" spans="2:25" ht="7.5" customHeight="1" thickBot="1" x14ac:dyDescent="0.3">
      <c r="B144" s="1646"/>
      <c r="C144" s="649"/>
      <c r="D144" s="649"/>
      <c r="E144" s="649"/>
      <c r="F144" s="1826"/>
      <c r="G144" s="1826"/>
      <c r="H144" s="1827"/>
      <c r="I144" s="649"/>
      <c r="J144" s="649"/>
      <c r="K144" s="649"/>
      <c r="L144" s="649"/>
      <c r="M144" s="649"/>
      <c r="N144" s="649"/>
      <c r="O144" s="649"/>
      <c r="P144" s="649"/>
      <c r="Q144" s="649"/>
      <c r="R144" s="649"/>
      <c r="S144" s="649"/>
      <c r="T144" s="649"/>
      <c r="U144" s="649"/>
      <c r="V144" s="649"/>
      <c r="W144" s="649"/>
      <c r="X144" s="657"/>
      <c r="Y144" s="1661"/>
    </row>
    <row r="145" spans="2:25" x14ac:dyDescent="0.25">
      <c r="B145" s="1646"/>
      <c r="C145" s="649"/>
      <c r="D145" s="649"/>
      <c r="E145" s="649"/>
      <c r="F145" s="1826"/>
      <c r="G145" s="1826"/>
      <c r="H145" s="1827" t="s">
        <v>641</v>
      </c>
      <c r="I145" s="579">
        <f>I134+I143</f>
        <v>0</v>
      </c>
      <c r="J145" s="580">
        <f t="shared" ref="J145:W145" si="135">J134+J143</f>
        <v>0</v>
      </c>
      <c r="K145" s="580">
        <f t="shared" si="135"/>
        <v>0</v>
      </c>
      <c r="L145" s="580">
        <f t="shared" si="135"/>
        <v>0</v>
      </c>
      <c r="M145" s="580">
        <f t="shared" si="135"/>
        <v>0</v>
      </c>
      <c r="N145" s="580">
        <f t="shared" si="135"/>
        <v>0</v>
      </c>
      <c r="O145" s="580">
        <f t="shared" si="135"/>
        <v>0</v>
      </c>
      <c r="P145" s="580">
        <f t="shared" si="135"/>
        <v>0</v>
      </c>
      <c r="Q145" s="580">
        <f t="shared" si="135"/>
        <v>0</v>
      </c>
      <c r="R145" s="580">
        <f t="shared" si="135"/>
        <v>0</v>
      </c>
      <c r="S145" s="580">
        <f t="shared" si="135"/>
        <v>0</v>
      </c>
      <c r="T145" s="580">
        <f t="shared" si="135"/>
        <v>0</v>
      </c>
      <c r="U145" s="580">
        <f t="shared" si="135"/>
        <v>0</v>
      </c>
      <c r="V145" s="580">
        <f t="shared" si="135"/>
        <v>0</v>
      </c>
      <c r="W145" s="581">
        <f t="shared" si="135"/>
        <v>0</v>
      </c>
      <c r="X145" s="657"/>
      <c r="Y145" s="1661"/>
    </row>
    <row r="146" spans="2:25" x14ac:dyDescent="0.25">
      <c r="B146" s="1646"/>
      <c r="C146" s="649"/>
      <c r="D146" s="649"/>
      <c r="E146" s="649"/>
      <c r="F146" s="1828"/>
      <c r="G146" s="1828"/>
      <c r="H146" s="1817" t="s">
        <v>564</v>
      </c>
      <c r="I146" s="1814" t="str">
        <f>IFERROR(I128/I145,"0 ")</f>
        <v xml:space="preserve">0 </v>
      </c>
      <c r="J146" s="1815" t="str">
        <f t="shared" ref="J146:W146" si="136">IFERROR(J128/J145,"0 ")</f>
        <v xml:space="preserve">0 </v>
      </c>
      <c r="K146" s="1815" t="str">
        <f t="shared" si="136"/>
        <v xml:space="preserve">0 </v>
      </c>
      <c r="L146" s="1815" t="str">
        <f t="shared" si="136"/>
        <v xml:space="preserve">0 </v>
      </c>
      <c r="M146" s="1815" t="str">
        <f t="shared" si="136"/>
        <v xml:space="preserve">0 </v>
      </c>
      <c r="N146" s="1815" t="str">
        <f t="shared" si="136"/>
        <v xml:space="preserve">0 </v>
      </c>
      <c r="O146" s="1815" t="str">
        <f t="shared" si="136"/>
        <v xml:space="preserve">0 </v>
      </c>
      <c r="P146" s="1815" t="str">
        <f t="shared" si="136"/>
        <v xml:space="preserve">0 </v>
      </c>
      <c r="Q146" s="1815" t="str">
        <f t="shared" si="136"/>
        <v xml:space="preserve">0 </v>
      </c>
      <c r="R146" s="1815" t="str">
        <f t="shared" si="136"/>
        <v xml:space="preserve">0 </v>
      </c>
      <c r="S146" s="1815" t="str">
        <f t="shared" si="136"/>
        <v xml:space="preserve">0 </v>
      </c>
      <c r="T146" s="1815" t="str">
        <f t="shared" si="136"/>
        <v xml:space="preserve">0 </v>
      </c>
      <c r="U146" s="1815" t="str">
        <f t="shared" si="136"/>
        <v xml:space="preserve">0 </v>
      </c>
      <c r="V146" s="1815" t="str">
        <f t="shared" si="136"/>
        <v xml:space="preserve">0 </v>
      </c>
      <c r="W146" s="1816" t="str">
        <f t="shared" si="136"/>
        <v xml:space="preserve">0 </v>
      </c>
      <c r="X146" s="657"/>
      <c r="Y146" s="1661"/>
    </row>
    <row r="147" spans="2:25" ht="15.75" thickBot="1" x14ac:dyDescent="0.3">
      <c r="B147" s="1646"/>
      <c r="C147" s="649"/>
      <c r="D147" s="649"/>
      <c r="E147" s="649"/>
      <c r="F147" s="1828"/>
      <c r="G147" s="1647"/>
      <c r="H147" s="1817" t="s">
        <v>565</v>
      </c>
      <c r="I147" s="1829">
        <f>I128-I145</f>
        <v>0</v>
      </c>
      <c r="J147" s="1830">
        <f t="shared" ref="J147:W147" si="137">J128-J145</f>
        <v>0</v>
      </c>
      <c r="K147" s="1830">
        <f t="shared" si="137"/>
        <v>0</v>
      </c>
      <c r="L147" s="1830">
        <f t="shared" si="137"/>
        <v>0</v>
      </c>
      <c r="M147" s="1830">
        <f t="shared" si="137"/>
        <v>0</v>
      </c>
      <c r="N147" s="1830">
        <f t="shared" si="137"/>
        <v>0</v>
      </c>
      <c r="O147" s="1830">
        <f t="shared" si="137"/>
        <v>0</v>
      </c>
      <c r="P147" s="1830">
        <f t="shared" si="137"/>
        <v>0</v>
      </c>
      <c r="Q147" s="1830">
        <f t="shared" si="137"/>
        <v>0</v>
      </c>
      <c r="R147" s="1830">
        <f t="shared" si="137"/>
        <v>0</v>
      </c>
      <c r="S147" s="1830">
        <f t="shared" si="137"/>
        <v>0</v>
      </c>
      <c r="T147" s="1830">
        <f t="shared" si="137"/>
        <v>0</v>
      </c>
      <c r="U147" s="1830">
        <f t="shared" si="137"/>
        <v>0</v>
      </c>
      <c r="V147" s="1830">
        <f t="shared" si="137"/>
        <v>0</v>
      </c>
      <c r="W147" s="1831">
        <f t="shared" si="137"/>
        <v>0</v>
      </c>
      <c r="X147" s="657"/>
      <c r="Y147" s="1661"/>
    </row>
    <row r="148" spans="2:25" ht="15.75" thickBot="1" x14ac:dyDescent="0.3">
      <c r="B148" s="1646"/>
      <c r="C148" s="657"/>
      <c r="D148" s="669" t="s">
        <v>471</v>
      </c>
      <c r="E148" s="657"/>
      <c r="F148" s="657"/>
      <c r="G148" s="657"/>
      <c r="H148" s="657"/>
      <c r="I148" s="657"/>
      <c r="J148" s="657"/>
      <c r="K148" s="657"/>
      <c r="L148" s="657"/>
      <c r="M148" s="657"/>
      <c r="N148" s="657"/>
      <c r="O148" s="657"/>
      <c r="P148" s="657"/>
      <c r="Q148" s="657"/>
      <c r="R148" s="657"/>
      <c r="S148" s="657"/>
      <c r="T148" s="657"/>
      <c r="U148" s="657"/>
      <c r="V148" s="657"/>
      <c r="W148" s="657"/>
      <c r="X148" s="657"/>
      <c r="Y148" s="1661"/>
    </row>
    <row r="149" spans="2:25" x14ac:dyDescent="0.25">
      <c r="B149" s="1646"/>
      <c r="C149" s="657"/>
      <c r="D149" s="2395"/>
      <c r="E149" s="2396"/>
      <c r="F149" s="2396"/>
      <c r="G149" s="2396"/>
      <c r="H149" s="2396"/>
      <c r="I149" s="2396"/>
      <c r="J149" s="2396"/>
      <c r="K149" s="2396"/>
      <c r="L149" s="2396"/>
      <c r="M149" s="2396"/>
      <c r="N149" s="2396"/>
      <c r="O149" s="2396"/>
      <c r="P149" s="2396"/>
      <c r="Q149" s="2396"/>
      <c r="R149" s="2396"/>
      <c r="S149" s="2396"/>
      <c r="T149" s="2396"/>
      <c r="U149" s="2396"/>
      <c r="V149" s="2396"/>
      <c r="W149" s="2397"/>
      <c r="X149" s="657"/>
      <c r="Y149" s="1661"/>
    </row>
    <row r="150" spans="2:25" x14ac:dyDescent="0.25">
      <c r="B150" s="1646"/>
      <c r="C150" s="657"/>
      <c r="D150" s="2398"/>
      <c r="E150" s="2399"/>
      <c r="F150" s="2399"/>
      <c r="G150" s="2399"/>
      <c r="H150" s="2399"/>
      <c r="I150" s="2399"/>
      <c r="J150" s="2399"/>
      <c r="K150" s="2399"/>
      <c r="L150" s="2399"/>
      <c r="M150" s="2399"/>
      <c r="N150" s="2399"/>
      <c r="O150" s="2399"/>
      <c r="P150" s="2399"/>
      <c r="Q150" s="2399"/>
      <c r="R150" s="2399"/>
      <c r="S150" s="2399"/>
      <c r="T150" s="2399"/>
      <c r="U150" s="2399"/>
      <c r="V150" s="2399"/>
      <c r="W150" s="2400"/>
      <c r="X150" s="657"/>
      <c r="Y150" s="1661"/>
    </row>
    <row r="151" spans="2:25" ht="15.75" thickBot="1" x14ac:dyDescent="0.3">
      <c r="B151" s="1646"/>
      <c r="C151" s="657"/>
      <c r="D151" s="2401"/>
      <c r="E151" s="2402"/>
      <c r="F151" s="2402"/>
      <c r="G151" s="2402"/>
      <c r="H151" s="2402"/>
      <c r="I151" s="2402"/>
      <c r="J151" s="2402"/>
      <c r="K151" s="2402"/>
      <c r="L151" s="2402"/>
      <c r="M151" s="2402"/>
      <c r="N151" s="2402"/>
      <c r="O151" s="2402"/>
      <c r="P151" s="2402"/>
      <c r="Q151" s="2402"/>
      <c r="R151" s="2402"/>
      <c r="S151" s="2402"/>
      <c r="T151" s="2402"/>
      <c r="U151" s="2402"/>
      <c r="V151" s="2402"/>
      <c r="W151" s="2403"/>
      <c r="X151" s="657"/>
      <c r="Y151" s="1661"/>
    </row>
    <row r="152" spans="2:25" ht="15.75" thickBot="1" x14ac:dyDescent="0.3">
      <c r="B152" s="1832"/>
      <c r="C152" s="1833"/>
      <c r="D152" s="1833"/>
      <c r="E152" s="1833"/>
      <c r="F152" s="1833"/>
      <c r="G152" s="1833"/>
      <c r="H152" s="1833"/>
      <c r="I152" s="1833"/>
      <c r="J152" s="1833"/>
      <c r="K152" s="1833"/>
      <c r="L152" s="1833"/>
      <c r="M152" s="1833"/>
      <c r="N152" s="1833"/>
      <c r="O152" s="1833"/>
      <c r="P152" s="1833"/>
      <c r="Q152" s="1833"/>
      <c r="R152" s="1833"/>
      <c r="S152" s="1833"/>
      <c r="T152" s="1833"/>
      <c r="U152" s="1833"/>
      <c r="V152" s="1833"/>
      <c r="W152" s="1833"/>
      <c r="X152" s="1833"/>
      <c r="Y152" s="1834"/>
    </row>
    <row r="153" spans="2:25" ht="7.5" customHeight="1" x14ac:dyDescent="0.25"/>
    <row r="157" spans="2:25" ht="7.5" customHeight="1" x14ac:dyDescent="0.25"/>
    <row r="159" spans="2:25" ht="7.5" customHeight="1" x14ac:dyDescent="0.25"/>
    <row r="160" spans="2:25" x14ac:dyDescent="0.25">
      <c r="K160" s="1639"/>
    </row>
    <row r="162" ht="7.5" customHeight="1" x14ac:dyDescent="0.25"/>
    <row r="180" ht="7.5" customHeight="1" x14ac:dyDescent="0.25"/>
    <row r="183" ht="9" customHeight="1" x14ac:dyDescent="0.25"/>
  </sheetData>
  <sheetProtection algorithmName="SHA-512" hashValue="J9R/WF55bech9go3z1VxXrhqkTQNy/I9Gp0VYXQ7VBBNPMUCMohFP4AqxrI4U64zjRVkVTSX5CBSAO+dXhEeHQ==" saltValue="8OOv7zp9WJRU4omrlXPT4Q==" spinCount="100000" sheet="1" formatCells="0" formatColumns="0" formatRows="0"/>
  <mergeCells count="49">
    <mergeCell ref="D16:H16"/>
    <mergeCell ref="D32:H32"/>
    <mergeCell ref="D35:G35"/>
    <mergeCell ref="D37:H37"/>
    <mergeCell ref="D38:H38"/>
    <mergeCell ref="D19:G19"/>
    <mergeCell ref="D20:G20"/>
    <mergeCell ref="D21:G21"/>
    <mergeCell ref="D22:G22"/>
    <mergeCell ref="D23:G23"/>
    <mergeCell ref="D24:G24"/>
    <mergeCell ref="D25:G25"/>
    <mergeCell ref="D26:G26"/>
    <mergeCell ref="D27:G27"/>
    <mergeCell ref="D30:H30"/>
    <mergeCell ref="D101:E101"/>
    <mergeCell ref="D102:E102"/>
    <mergeCell ref="D39:H39"/>
    <mergeCell ref="D48:H48"/>
    <mergeCell ref="D110:E110"/>
    <mergeCell ref="AB5:AF7"/>
    <mergeCell ref="D103:E103"/>
    <mergeCell ref="D149:W151"/>
    <mergeCell ref="D118:E118"/>
    <mergeCell ref="D140:F140"/>
    <mergeCell ref="G140:H140"/>
    <mergeCell ref="D141:F141"/>
    <mergeCell ref="G141:H141"/>
    <mergeCell ref="D142:F142"/>
    <mergeCell ref="G142:H142"/>
    <mergeCell ref="D133:F133"/>
    <mergeCell ref="G133:H133"/>
    <mergeCell ref="G138:H138"/>
    <mergeCell ref="D139:F139"/>
    <mergeCell ref="G139:H139"/>
    <mergeCell ref="D31:H31"/>
    <mergeCell ref="D15:G15"/>
    <mergeCell ref="D3:W3"/>
    <mergeCell ref="D10:G10"/>
    <mergeCell ref="D11:G11"/>
    <mergeCell ref="D14:G14"/>
    <mergeCell ref="G136:H136"/>
    <mergeCell ref="D126:E126"/>
    <mergeCell ref="G130:H130"/>
    <mergeCell ref="D131:F131"/>
    <mergeCell ref="G131:H131"/>
    <mergeCell ref="D132:F132"/>
    <mergeCell ref="G132:H132"/>
    <mergeCell ref="E128:H128"/>
  </mergeCells>
  <conditionalFormatting sqref="I122">
    <cfRule type="cellIs" dxfId="5" priority="8" operator="equal">
      <formula>"none"</formula>
    </cfRule>
  </conditionalFormatting>
  <conditionalFormatting sqref="I50:W50 I114:W114 I136:W136 I147:W147">
    <cfRule type="cellIs" dxfId="4" priority="14" operator="lessThan">
      <formula>0</formula>
    </cfRule>
  </conditionalFormatting>
  <conditionalFormatting sqref="AB5">
    <cfRule type="containsText" dxfId="3" priority="5" operator="containsText" text="Warning">
      <formula>NOT(ISERROR(SEARCH("Warning",AB5)))</formula>
    </cfRule>
  </conditionalFormatting>
  <dataValidations count="5">
    <dataValidation allowBlank="1" showInputMessage="1" showErrorMessage="1" promptTitle="Non-Residential Vacancy Rate" prompt="Default Value = 10%" sqref="H45:H47 H49" xr:uid="{00000000-0002-0000-1E00-000000000000}"/>
    <dataValidation allowBlank="1" showInputMessage="1" showErrorMessage="1" promptTitle="Residential Vacancy Rate" prompt="Use estimate from Market Study, if applicable. _x000a__x000a_Default Value = 5.0%" sqref="H44" xr:uid="{00000000-0002-0000-1E00-000001000000}"/>
    <dataValidation allowBlank="1" showErrorMessage="1" promptTitle="Gross Rental Subsidy Income" prompt="Default Value = 2.5%" sqref="H11" xr:uid="{00000000-0002-0000-1E00-000002000000}"/>
    <dataValidation allowBlank="1" showErrorMessage="1" promptTitle="Gross Rental HA/HUD/USDA Subsidy" prompt="Default Value = 2.5%" sqref="H10" xr:uid="{00000000-0002-0000-1E00-000003000000}"/>
    <dataValidation allowBlank="1" showInputMessage="1" showErrorMessage="1" promptTitle="Operating Expenses Escalator" prompt="The Escalator for each Expense type should differ from the Income Escalator by no less than 1%_x000a__x000a_Recommended default = 3.5%" sqref="G56:G64 G73:G82 G85:G86 G66:G71 G89:G94" xr:uid="{32FB8DA1-91C3-4335-AF5B-A716A9C4FAD8}"/>
  </dataValidations>
  <pageMargins left="0.25" right="0.25" top="0.5" bottom="0.75" header="0.25" footer="0.25"/>
  <pageSetup paperSize="5" scale="66" fitToHeight="2" orientation="landscape" r:id="rId1"/>
  <headerFooter>
    <oddFooter>&amp;LForm 8D
Operating Pro Forma&amp;CCFA Forms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pageSetUpPr fitToPage="1"/>
  </sheetPr>
  <dimension ref="B1:E58"/>
  <sheetViews>
    <sheetView showGridLines="0" topLeftCell="A23" zoomScaleNormal="100" workbookViewId="0">
      <selection activeCell="D56" sqref="D56"/>
    </sheetView>
  </sheetViews>
  <sheetFormatPr defaultColWidth="9.140625" defaultRowHeight="15" x14ac:dyDescent="0.25"/>
  <cols>
    <col min="1" max="2" width="1.7109375" style="13" customWidth="1"/>
    <col min="3" max="3" width="28.140625" style="13" bestFit="1" customWidth="1"/>
    <col min="4" max="4" width="74.28515625" style="13" customWidth="1"/>
    <col min="5" max="5" width="1.7109375" style="13" customWidth="1"/>
    <col min="6" max="16384" width="9.140625" style="13"/>
  </cols>
  <sheetData>
    <row r="1" spans="2:5" s="539" customFormat="1" ht="9" thickBot="1" x14ac:dyDescent="0.2"/>
    <row r="2" spans="2:5" s="539" customFormat="1" ht="9" customHeight="1" x14ac:dyDescent="0.15">
      <c r="B2" s="1835"/>
      <c r="C2" s="1836"/>
      <c r="D2" s="1837"/>
      <c r="E2" s="1838"/>
    </row>
    <row r="3" spans="2:5" ht="18.75" x14ac:dyDescent="0.3">
      <c r="B3" s="1839"/>
      <c r="C3" s="1975" t="s">
        <v>611</v>
      </c>
      <c r="D3" s="1975"/>
      <c r="E3" s="1840"/>
    </row>
    <row r="4" spans="2:5" x14ac:dyDescent="0.25">
      <c r="B4" s="1839"/>
      <c r="C4" s="1647"/>
      <c r="D4" s="649"/>
      <c r="E4" s="1840"/>
    </row>
    <row r="5" spans="2:5" x14ac:dyDescent="0.25">
      <c r="B5" s="1839"/>
      <c r="C5" s="2429" t="s">
        <v>372</v>
      </c>
      <c r="D5" s="2429"/>
      <c r="E5" s="1840"/>
    </row>
    <row r="6" spans="2:5" ht="15.75" thickBot="1" x14ac:dyDescent="0.3">
      <c r="B6" s="1839"/>
      <c r="C6" s="2428" t="s">
        <v>855</v>
      </c>
      <c r="D6" s="2428"/>
      <c r="E6" s="1840"/>
    </row>
    <row r="7" spans="2:5" x14ac:dyDescent="0.25">
      <c r="B7" s="1839"/>
      <c r="C7" s="2422"/>
      <c r="D7" s="2423"/>
      <c r="E7" s="1840"/>
    </row>
    <row r="8" spans="2:5" x14ac:dyDescent="0.25">
      <c r="B8" s="1839"/>
      <c r="C8" s="2424"/>
      <c r="D8" s="2425"/>
      <c r="E8" s="1840"/>
    </row>
    <row r="9" spans="2:5" x14ac:dyDescent="0.25">
      <c r="B9" s="1839"/>
      <c r="C9" s="2424"/>
      <c r="D9" s="2425"/>
      <c r="E9" s="1840"/>
    </row>
    <row r="10" spans="2:5" ht="15.75" thickBot="1" x14ac:dyDescent="0.3">
      <c r="B10" s="1839"/>
      <c r="C10" s="2426"/>
      <c r="D10" s="2427"/>
      <c r="E10" s="1840"/>
    </row>
    <row r="11" spans="2:5" ht="7.5" customHeight="1" x14ac:dyDescent="0.25">
      <c r="B11" s="1839"/>
      <c r="C11" s="653"/>
      <c r="D11" s="1842"/>
      <c r="E11" s="1840"/>
    </row>
    <row r="12" spans="2:5" x14ac:dyDescent="0.25">
      <c r="B12" s="1839"/>
      <c r="C12" s="1841" t="s">
        <v>373</v>
      </c>
      <c r="D12" s="653"/>
      <c r="E12" s="1840"/>
    </row>
    <row r="13" spans="2:5" ht="7.5" customHeight="1" x14ac:dyDescent="0.25">
      <c r="B13" s="1839"/>
      <c r="C13" s="1331"/>
      <c r="D13" s="653"/>
      <c r="E13" s="1840"/>
    </row>
    <row r="14" spans="2:5" ht="15.75" thickBot="1" x14ac:dyDescent="0.3">
      <c r="B14" s="1839"/>
      <c r="C14" s="1662" t="s">
        <v>883</v>
      </c>
      <c r="D14" s="657"/>
      <c r="E14" s="1840"/>
    </row>
    <row r="15" spans="2:5" x14ac:dyDescent="0.25">
      <c r="B15" s="1839"/>
      <c r="C15" s="1735" t="s">
        <v>331</v>
      </c>
      <c r="D15" s="620" t="str">
        <f>IF('8D'!I56&lt;&gt;0,Messages!B$106,"")</f>
        <v/>
      </c>
      <c r="E15" s="1840"/>
    </row>
    <row r="16" spans="2:5" x14ac:dyDescent="0.25">
      <c r="B16" s="1839"/>
      <c r="C16" s="1740" t="s">
        <v>882</v>
      </c>
      <c r="D16" s="132" t="str">
        <f>IF('8D'!I57&lt;&gt;0,Messages!B$106,"")</f>
        <v/>
      </c>
      <c r="E16" s="1840"/>
    </row>
    <row r="17" spans="2:5" x14ac:dyDescent="0.25">
      <c r="B17" s="1839"/>
      <c r="C17" s="1735" t="s">
        <v>332</v>
      </c>
      <c r="D17" s="132" t="str">
        <f>IF('8D'!I58&lt;&gt;0,Messages!B$106,"")</f>
        <v/>
      </c>
      <c r="E17" s="1840"/>
    </row>
    <row r="18" spans="2:5" x14ac:dyDescent="0.25">
      <c r="B18" s="1839"/>
      <c r="C18" s="1735" t="s">
        <v>894</v>
      </c>
      <c r="D18" s="132" t="str">
        <f>IF('8D'!I59&lt;&gt;0,Messages!B$106,"")</f>
        <v/>
      </c>
      <c r="E18" s="1840"/>
    </row>
    <row r="19" spans="2:5" x14ac:dyDescent="0.25">
      <c r="B19" s="1839"/>
      <c r="C19" s="1735" t="s">
        <v>333</v>
      </c>
      <c r="D19" s="132" t="str">
        <f>IF('8D'!I60&lt;&gt;0,Messages!B$106,"")</f>
        <v/>
      </c>
      <c r="E19" s="1840"/>
    </row>
    <row r="20" spans="2:5" x14ac:dyDescent="0.25">
      <c r="B20" s="1839"/>
      <c r="C20" s="1735" t="s">
        <v>895</v>
      </c>
      <c r="D20" s="132" t="str">
        <f>IF('8D'!I61&lt;&gt;0,Messages!B$106,"")</f>
        <v/>
      </c>
      <c r="E20" s="1840"/>
    </row>
    <row r="21" spans="2:5" x14ac:dyDescent="0.25">
      <c r="B21" s="1839"/>
      <c r="C21" s="1735" t="s">
        <v>334</v>
      </c>
      <c r="D21" s="132" t="str">
        <f>IF('8D'!I62&lt;&gt;0,Messages!B$106,"")</f>
        <v/>
      </c>
      <c r="E21" s="1840"/>
    </row>
    <row r="22" spans="2:5" x14ac:dyDescent="0.25">
      <c r="B22" s="1839"/>
      <c r="C22" s="1735" t="s">
        <v>931</v>
      </c>
      <c r="D22" s="132" t="str">
        <f>IF('8D'!I63&lt;&gt;0,Messages!B$106,"")</f>
        <v/>
      </c>
      <c r="E22" s="1840"/>
    </row>
    <row r="23" spans="2:5" ht="15.75" thickBot="1" x14ac:dyDescent="0.3">
      <c r="B23" s="1839"/>
      <c r="C23" s="1735" t="s">
        <v>896</v>
      </c>
      <c r="D23" s="133" t="str">
        <f>IF('8D'!I64&lt;&gt;0,Messages!B$106,"")</f>
        <v/>
      </c>
      <c r="E23" s="1840"/>
    </row>
    <row r="24" spans="2:5" ht="7.5" customHeight="1" x14ac:dyDescent="0.25">
      <c r="B24" s="1839"/>
      <c r="C24" s="1843"/>
      <c r="D24" s="657"/>
      <c r="E24" s="1840"/>
    </row>
    <row r="25" spans="2:5" ht="15.75" thickBot="1" x14ac:dyDescent="0.3">
      <c r="B25" s="1839"/>
      <c r="C25" s="1662" t="s">
        <v>884</v>
      </c>
      <c r="D25" s="657"/>
      <c r="E25" s="1840"/>
    </row>
    <row r="26" spans="2:5" x14ac:dyDescent="0.25">
      <c r="B26" s="1839"/>
      <c r="C26" s="1735" t="s">
        <v>335</v>
      </c>
      <c r="D26" s="620" t="str">
        <f>IF('8D'!I67&lt;&gt;0,Messages!B$106,"")</f>
        <v/>
      </c>
      <c r="E26" s="1840"/>
    </row>
    <row r="27" spans="2:5" x14ac:dyDescent="0.25">
      <c r="B27" s="1839"/>
      <c r="C27" s="1735" t="s">
        <v>336</v>
      </c>
      <c r="D27" s="132" t="str">
        <f>IF('8D'!I68&lt;&gt;0,Messages!B$106,"")</f>
        <v/>
      </c>
      <c r="E27" s="1840"/>
    </row>
    <row r="28" spans="2:5" x14ac:dyDescent="0.25">
      <c r="B28" s="1839"/>
      <c r="C28" s="1735" t="s">
        <v>891</v>
      </c>
      <c r="D28" s="132" t="str">
        <f>IF('8D'!I69&lt;&gt;0,Messages!B$106,"")</f>
        <v/>
      </c>
      <c r="E28" s="1840"/>
    </row>
    <row r="29" spans="2:5" x14ac:dyDescent="0.25">
      <c r="B29" s="1839"/>
      <c r="C29" s="1735" t="s">
        <v>892</v>
      </c>
      <c r="D29" s="132" t="str">
        <f>IF('8D'!I70&lt;&gt;0,Messages!B$106,"")</f>
        <v/>
      </c>
      <c r="E29" s="1840"/>
    </row>
    <row r="30" spans="2:5" ht="15.75" thickBot="1" x14ac:dyDescent="0.3">
      <c r="B30" s="1839"/>
      <c r="C30" s="1735" t="s">
        <v>893</v>
      </c>
      <c r="D30" s="133" t="str">
        <f>IF('8D'!I71&lt;&gt;0,Messages!B$106,"")</f>
        <v/>
      </c>
      <c r="E30" s="1840"/>
    </row>
    <row r="31" spans="2:5" ht="7.5" customHeight="1" x14ac:dyDescent="0.25">
      <c r="B31" s="1839"/>
      <c r="C31" s="1843"/>
      <c r="D31" s="657"/>
      <c r="E31" s="1840"/>
    </row>
    <row r="32" spans="2:5" ht="15.75" thickBot="1" x14ac:dyDescent="0.3">
      <c r="B32" s="1839"/>
      <c r="C32" s="1662" t="s">
        <v>885</v>
      </c>
      <c r="D32" s="657"/>
      <c r="E32" s="1840"/>
    </row>
    <row r="33" spans="2:5" x14ac:dyDescent="0.25">
      <c r="B33" s="1839"/>
      <c r="C33" s="1735" t="s">
        <v>338</v>
      </c>
      <c r="D33" s="620" t="str">
        <f>IF('8D'!I74&lt;&gt;0,Messages!B$106,"")</f>
        <v/>
      </c>
      <c r="E33" s="1840"/>
    </row>
    <row r="34" spans="2:5" x14ac:dyDescent="0.25">
      <c r="B34" s="1839"/>
      <c r="C34" s="1735" t="s">
        <v>340</v>
      </c>
      <c r="D34" s="132" t="str">
        <f>IF('8D'!I75&lt;&gt;0,Messages!B$106,"")</f>
        <v/>
      </c>
      <c r="E34" s="1840"/>
    </row>
    <row r="35" spans="2:5" x14ac:dyDescent="0.25">
      <c r="B35" s="1646"/>
      <c r="C35" s="1735" t="s">
        <v>887</v>
      </c>
      <c r="D35" s="132" t="str">
        <f>IF('8D'!I76&lt;&gt;0,Messages!B$106,"")</f>
        <v/>
      </c>
      <c r="E35" s="1661"/>
    </row>
    <row r="36" spans="2:5" x14ac:dyDescent="0.25">
      <c r="B36" s="1646"/>
      <c r="C36" s="1735" t="s">
        <v>339</v>
      </c>
      <c r="D36" s="132" t="str">
        <f>IF('8D'!I77&lt;&gt;0,Messages!B$106,"")</f>
        <v/>
      </c>
      <c r="E36" s="1661"/>
    </row>
    <row r="37" spans="2:5" x14ac:dyDescent="0.25">
      <c r="B37" s="1646"/>
      <c r="C37" s="1735" t="s">
        <v>341</v>
      </c>
      <c r="D37" s="132" t="str">
        <f>IF('8D'!I78&lt;&gt;0,Messages!B$106,"")</f>
        <v/>
      </c>
      <c r="E37" s="1661"/>
    </row>
    <row r="38" spans="2:5" x14ac:dyDescent="0.25">
      <c r="B38" s="1646"/>
      <c r="C38" s="1735" t="s">
        <v>342</v>
      </c>
      <c r="D38" s="132" t="str">
        <f>IF('8D'!I79&lt;&gt;0,Messages!B$106,"")</f>
        <v/>
      </c>
      <c r="E38" s="1661"/>
    </row>
    <row r="39" spans="2:5" x14ac:dyDescent="0.25">
      <c r="B39" s="1646"/>
      <c r="C39" s="1735" t="s">
        <v>343</v>
      </c>
      <c r="D39" s="132" t="str">
        <f>IF('8D'!I80&lt;&gt;0,Messages!B$106,"")</f>
        <v/>
      </c>
      <c r="E39" s="1661"/>
    </row>
    <row r="40" spans="2:5" x14ac:dyDescent="0.25">
      <c r="B40" s="1646"/>
      <c r="C40" s="1735" t="s">
        <v>337</v>
      </c>
      <c r="D40" s="132" t="str">
        <f>IF('8D'!I81&lt;&gt;0,Messages!B$106,"")</f>
        <v/>
      </c>
      <c r="E40" s="1661"/>
    </row>
    <row r="41" spans="2:5" x14ac:dyDescent="0.25">
      <c r="B41" s="1646"/>
      <c r="C41" s="1735" t="s">
        <v>344</v>
      </c>
      <c r="D41" s="132" t="str">
        <f>IF('8D'!I82&lt;&gt;0,Messages!B$106,"")</f>
        <v/>
      </c>
      <c r="E41" s="1661"/>
    </row>
    <row r="42" spans="2:5" ht="15.75" thickBot="1" x14ac:dyDescent="0.3">
      <c r="B42" s="1646"/>
      <c r="C42" s="1735" t="s">
        <v>210</v>
      </c>
      <c r="D42" s="133" t="str">
        <f>IF('8D'!I83&lt;&gt;0,Messages!B$106,"")</f>
        <v/>
      </c>
      <c r="E42" s="1661"/>
    </row>
    <row r="43" spans="2:5" ht="7.5" customHeight="1" x14ac:dyDescent="0.25">
      <c r="B43" s="1646"/>
      <c r="C43" s="657"/>
      <c r="D43" s="657"/>
      <c r="E43" s="1661"/>
    </row>
    <row r="44" spans="2:5" ht="15.75" thickBot="1" x14ac:dyDescent="0.3">
      <c r="B44" s="1646"/>
      <c r="C44" s="1662" t="s">
        <v>886</v>
      </c>
      <c r="D44" s="657"/>
      <c r="E44" s="1661"/>
    </row>
    <row r="45" spans="2:5" x14ac:dyDescent="0.25">
      <c r="B45" s="1646"/>
      <c r="C45" s="1735" t="s">
        <v>932</v>
      </c>
      <c r="D45" s="620" t="str">
        <f>IF('8D'!I86&lt;&gt;0,Messages!B$106,"")</f>
        <v/>
      </c>
      <c r="E45" s="1661"/>
    </row>
    <row r="46" spans="2:5" x14ac:dyDescent="0.25">
      <c r="B46" s="1646"/>
      <c r="C46" s="1735" t="s">
        <v>888</v>
      </c>
      <c r="D46" s="132" t="str">
        <f>IF('8D'!I87&lt;&gt;0,Messages!B$106,"")</f>
        <v/>
      </c>
      <c r="E46" s="1661"/>
    </row>
    <row r="47" spans="2:5" x14ac:dyDescent="0.25">
      <c r="B47" s="1646"/>
      <c r="C47" s="1735" t="s">
        <v>889</v>
      </c>
      <c r="D47" s="132" t="str">
        <f>IF('8D'!I88&lt;&gt;0,Messages!B$106,"")</f>
        <v/>
      </c>
      <c r="E47" s="1661"/>
    </row>
    <row r="48" spans="2:5" x14ac:dyDescent="0.25">
      <c r="B48" s="1646"/>
      <c r="C48" s="1735" t="s">
        <v>345</v>
      </c>
      <c r="D48" s="132" t="str">
        <f>IF('8D'!I89&lt;&gt;0,Messages!B$106,"")</f>
        <v/>
      </c>
      <c r="E48" s="1661"/>
    </row>
    <row r="49" spans="2:5" x14ac:dyDescent="0.25">
      <c r="B49" s="1646"/>
      <c r="C49" s="1735" t="s">
        <v>346</v>
      </c>
      <c r="D49" s="132" t="str">
        <f>IF('8D'!I90&lt;&gt;0,Messages!B$106,"")</f>
        <v/>
      </c>
      <c r="E49" s="1661"/>
    </row>
    <row r="50" spans="2:5" x14ac:dyDescent="0.25">
      <c r="B50" s="1646"/>
      <c r="C50" s="1735" t="s">
        <v>933</v>
      </c>
      <c r="D50" s="132" t="str">
        <f>IF('8D'!I91&lt;&gt;0,Messages!B$106,"")</f>
        <v/>
      </c>
      <c r="E50" s="1661"/>
    </row>
    <row r="51" spans="2:5" x14ac:dyDescent="0.25">
      <c r="B51" s="1646"/>
      <c r="C51" s="1735" t="s">
        <v>347</v>
      </c>
      <c r="D51" s="132" t="str">
        <f>IF('8D'!I92&lt;&gt;0,Messages!B$106,"")</f>
        <v/>
      </c>
      <c r="E51" s="1661"/>
    </row>
    <row r="52" spans="2:5" x14ac:dyDescent="0.25">
      <c r="B52" s="1646"/>
      <c r="C52" s="1756" t="s">
        <v>890</v>
      </c>
      <c r="D52" s="132" t="str">
        <f>IF('8D'!I93&lt;&gt;0,Messages!B$106,"")</f>
        <v/>
      </c>
      <c r="E52" s="1661"/>
    </row>
    <row r="53" spans="2:5" x14ac:dyDescent="0.25">
      <c r="B53" s="1646"/>
      <c r="C53" s="1735" t="s">
        <v>210</v>
      </c>
      <c r="D53" s="2420" t="str">
        <f>IF('8D'!I94&lt;&gt;0,Messages!B106,"")</f>
        <v/>
      </c>
      <c r="E53" s="1661"/>
    </row>
    <row r="54" spans="2:5" ht="15.75" thickBot="1" x14ac:dyDescent="0.3">
      <c r="B54" s="1646"/>
      <c r="C54" s="657"/>
      <c r="D54" s="2421" t="str">
        <f>IF('8D'!I97&lt;&gt;0,"Cost listed on Form 8E. Please provide detail here. (Overwrite this text with your answer)","")</f>
        <v/>
      </c>
      <c r="E54" s="1661"/>
    </row>
    <row r="55" spans="2:5" ht="15.75" thickBot="1" x14ac:dyDescent="0.3">
      <c r="B55" s="1839"/>
      <c r="C55" s="1662" t="s">
        <v>374</v>
      </c>
      <c r="D55" s="1844"/>
      <c r="E55" s="1840"/>
    </row>
    <row r="56" spans="2:5" x14ac:dyDescent="0.25">
      <c r="B56" s="1839"/>
      <c r="C56" s="1843" t="s">
        <v>349</v>
      </c>
      <c r="D56" s="620" t="str">
        <f>IF('8D'!I106&lt;&gt;0,Messages!B$106,"")</f>
        <v/>
      </c>
      <c r="E56" s="1840"/>
    </row>
    <row r="57" spans="2:5" ht="15.75" thickBot="1" x14ac:dyDescent="0.3">
      <c r="B57" s="1839"/>
      <c r="C57" s="1843" t="s">
        <v>350</v>
      </c>
      <c r="D57" s="133" t="str">
        <f>IF('8D'!I107&lt;&gt;0,Messages!B$106,"")</f>
        <v/>
      </c>
      <c r="E57" s="1840"/>
    </row>
    <row r="58" spans="2:5" ht="15.75" thickBot="1" x14ac:dyDescent="0.3">
      <c r="B58" s="1845"/>
      <c r="C58" s="1846"/>
      <c r="D58" s="1847"/>
      <c r="E58" s="1848"/>
    </row>
  </sheetData>
  <sheetProtection algorithmName="SHA-512" hashValue="XORiscI366JKeqG+/2/WRJoXloAGZLDS9eSnC4/fHg5e0rDs6OKk2kBbH1MABw+EzIpQOuxmMIrynw0lG+J3Jg==" saltValue="Q5Ql8qQ3DuJKBw1tdAcYNA==" spinCount="100000" sheet="1" formatCells="0" formatColumns="0" formatRows="0"/>
  <mergeCells count="5">
    <mergeCell ref="D53:D54"/>
    <mergeCell ref="C7:D10"/>
    <mergeCell ref="C3:D3"/>
    <mergeCell ref="C6:D6"/>
    <mergeCell ref="C5:D5"/>
  </mergeCells>
  <conditionalFormatting sqref="D15:D23 D26:D30 D33:D42 D45:D57">
    <cfRule type="containsText" dxfId="2" priority="1" operator="containsText" text="Cost listed on Form 8E. Please provide detail here. (Overwrite this text with your answer)">
      <formula>NOT(ISERROR(SEARCH("Cost listed on Form 8E. Please provide detail here. (Overwrite this text with your answer)",D15)))</formula>
    </cfRule>
  </conditionalFormatting>
  <pageMargins left="0.7" right="0.7" top="0.75" bottom="0.75" header="0.3" footer="0.3"/>
  <pageSetup scale="88" orientation="portrait" r:id="rId1"/>
  <headerFooter>
    <oddFooter>&amp;LForm 8E
Operating Pro Forma Details&amp;CCFA Forms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
  <sheetViews>
    <sheetView showGridLines="0" zoomScaleNormal="100" workbookViewId="0">
      <selection activeCell="P29" sqref="P29"/>
    </sheetView>
  </sheetViews>
  <sheetFormatPr defaultRowHeight="15" x14ac:dyDescent="0.25"/>
  <sheetData/>
  <pageMargins left="0.25" right="0.25" top="0.75" bottom="0.75" header="0.3" footer="0.3"/>
  <pageSetup scale="97"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B1:I112"/>
  <sheetViews>
    <sheetView showGridLines="0" zoomScaleNormal="100" workbookViewId="0">
      <selection activeCell="K22" sqref="K22"/>
    </sheetView>
  </sheetViews>
  <sheetFormatPr defaultColWidth="9.140625" defaultRowHeight="15" x14ac:dyDescent="0.25"/>
  <cols>
    <col min="1" max="2" width="1.7109375" style="13" customWidth="1"/>
    <col min="3" max="4" width="22.85546875" style="13" customWidth="1"/>
    <col min="5" max="6" width="5.7109375" style="13" customWidth="1"/>
    <col min="7" max="7" width="9.140625" style="13"/>
    <col min="8" max="8" width="22.85546875" style="13" customWidth="1"/>
    <col min="9" max="9" width="1.7109375" style="13" customWidth="1"/>
    <col min="10" max="16384" width="9.140625" style="13"/>
  </cols>
  <sheetData>
    <row r="1" spans="2:9" s="539" customFormat="1" ht="9" thickBot="1" x14ac:dyDescent="0.2"/>
    <row r="2" spans="2:9" s="539" customFormat="1" ht="9" customHeight="1" x14ac:dyDescent="0.15">
      <c r="B2" s="1849"/>
      <c r="C2" s="1180"/>
      <c r="D2" s="1180"/>
      <c r="E2" s="1180"/>
      <c r="F2" s="1180"/>
      <c r="G2" s="1180"/>
      <c r="H2" s="1180"/>
      <c r="I2" s="1850"/>
    </row>
    <row r="3" spans="2:9" ht="18.75" x14ac:dyDescent="0.3">
      <c r="B3" s="643"/>
      <c r="C3" s="1975" t="s">
        <v>375</v>
      </c>
      <c r="D3" s="1975"/>
      <c r="E3" s="1975"/>
      <c r="F3" s="1975"/>
      <c r="G3" s="1975"/>
      <c r="H3" s="1975"/>
      <c r="I3" s="644"/>
    </row>
    <row r="4" spans="2:9" ht="7.5" customHeight="1" thickBot="1" x14ac:dyDescent="0.3">
      <c r="B4" s="643"/>
      <c r="C4" s="649"/>
      <c r="D4" s="649"/>
      <c r="E4" s="649"/>
      <c r="F4" s="649"/>
      <c r="G4" s="649"/>
      <c r="H4" s="649"/>
      <c r="I4" s="644"/>
    </row>
    <row r="5" spans="2:9" x14ac:dyDescent="0.25">
      <c r="B5" s="643"/>
      <c r="C5" s="2443" t="s">
        <v>831</v>
      </c>
      <c r="D5" s="2444"/>
      <c r="E5" s="2444"/>
      <c r="F5" s="2444"/>
      <c r="G5" s="2444"/>
      <c r="H5" s="2445"/>
      <c r="I5" s="644"/>
    </row>
    <row r="6" spans="2:9" x14ac:dyDescent="0.25">
      <c r="B6" s="643"/>
      <c r="C6" s="1851" t="s">
        <v>376</v>
      </c>
      <c r="D6" s="2450" t="str">
        <f>IF('1'!G8="",Messages!B110,'1'!G8)</f>
        <v>Enter Organization Name on Form 1</v>
      </c>
      <c r="E6" s="2450"/>
      <c r="F6" s="2450"/>
      <c r="G6" s="2450"/>
      <c r="H6" s="2451"/>
      <c r="I6" s="644"/>
    </row>
    <row r="7" spans="2:9" x14ac:dyDescent="0.25">
      <c r="B7" s="643"/>
      <c r="C7" s="1851" t="s">
        <v>377</v>
      </c>
      <c r="D7" s="2439"/>
      <c r="E7" s="2439"/>
      <c r="F7" s="2439"/>
      <c r="G7" s="2439"/>
      <c r="H7" s="2440"/>
      <c r="I7" s="644"/>
    </row>
    <row r="8" spans="2:9" x14ac:dyDescent="0.25">
      <c r="B8" s="643"/>
      <c r="C8" s="1851" t="s">
        <v>9</v>
      </c>
      <c r="D8" s="317"/>
      <c r="E8" s="649" t="s">
        <v>378</v>
      </c>
      <c r="F8" s="317"/>
      <c r="G8" s="649" t="s">
        <v>379</v>
      </c>
      <c r="H8" s="320"/>
      <c r="I8" s="644"/>
    </row>
    <row r="9" spans="2:9" x14ac:dyDescent="0.25">
      <c r="B9" s="643"/>
      <c r="C9" s="1851" t="s">
        <v>380</v>
      </c>
      <c r="D9" s="1982"/>
      <c r="E9" s="1982"/>
      <c r="F9" s="1982"/>
      <c r="G9" s="1982"/>
      <c r="H9" s="2436"/>
      <c r="I9" s="644"/>
    </row>
    <row r="10" spans="2:9" x14ac:dyDescent="0.25">
      <c r="B10" s="643"/>
      <c r="C10" s="1852" t="s">
        <v>381</v>
      </c>
      <c r="D10" s="2441"/>
      <c r="E10" s="2441"/>
      <c r="F10" s="2441"/>
      <c r="G10" s="2441"/>
      <c r="H10" s="2442"/>
      <c r="I10" s="644"/>
    </row>
    <row r="11" spans="2:9" ht="3.75" customHeight="1" x14ac:dyDescent="0.25">
      <c r="B11" s="643"/>
      <c r="C11" s="1852"/>
      <c r="D11" s="649"/>
      <c r="E11" s="649"/>
      <c r="F11" s="649"/>
      <c r="G11" s="649"/>
      <c r="H11" s="1853"/>
      <c r="I11" s="644"/>
    </row>
    <row r="12" spans="2:9" x14ac:dyDescent="0.25">
      <c r="B12" s="643"/>
      <c r="C12" s="1854" t="s">
        <v>790</v>
      </c>
      <c r="D12" s="649"/>
      <c r="E12" s="649"/>
      <c r="F12" s="649"/>
      <c r="G12" s="649"/>
      <c r="H12" s="1853"/>
      <c r="I12" s="644"/>
    </row>
    <row r="13" spans="2:9" x14ac:dyDescent="0.25">
      <c r="B13" s="643"/>
      <c r="C13" s="1855" t="s">
        <v>791</v>
      </c>
      <c r="D13" s="1982"/>
      <c r="E13" s="1982"/>
      <c r="F13" s="1982"/>
      <c r="G13" s="1982"/>
      <c r="H13" s="2436"/>
      <c r="I13" s="644"/>
    </row>
    <row r="14" spans="2:9" x14ac:dyDescent="0.25">
      <c r="B14" s="643"/>
      <c r="C14" s="1856" t="s">
        <v>789</v>
      </c>
      <c r="D14" s="2437"/>
      <c r="E14" s="2437"/>
      <c r="F14" s="2437"/>
      <c r="G14" s="2437"/>
      <c r="H14" s="2438"/>
      <c r="I14" s="644"/>
    </row>
    <row r="15" spans="2:9" x14ac:dyDescent="0.25">
      <c r="B15" s="643"/>
      <c r="C15" s="1851" t="s">
        <v>2</v>
      </c>
      <c r="D15" s="1982"/>
      <c r="E15" s="1982"/>
      <c r="F15" s="1982"/>
      <c r="G15" s="1551" t="s">
        <v>382</v>
      </c>
      <c r="H15" s="320"/>
      <c r="I15" s="644"/>
    </row>
    <row r="16" spans="2:9" x14ac:dyDescent="0.25">
      <c r="B16" s="643"/>
      <c r="C16" s="1851" t="s">
        <v>3</v>
      </c>
      <c r="D16" s="1982"/>
      <c r="E16" s="1982"/>
      <c r="F16" s="1982"/>
      <c r="G16" s="1982"/>
      <c r="H16" s="2436"/>
      <c r="I16" s="644"/>
    </row>
    <row r="17" spans="2:9" ht="4.5" customHeight="1" x14ac:dyDescent="0.25">
      <c r="B17" s="643"/>
      <c r="C17" s="1856"/>
      <c r="D17" s="1857"/>
      <c r="E17" s="1857"/>
      <c r="F17" s="1857"/>
      <c r="G17" s="1857"/>
      <c r="H17" s="1858"/>
      <c r="I17" s="644"/>
    </row>
    <row r="18" spans="2:9" x14ac:dyDescent="0.25">
      <c r="B18" s="643"/>
      <c r="C18" s="1854" t="s">
        <v>792</v>
      </c>
      <c r="D18" s="673"/>
      <c r="E18" s="673"/>
      <c r="F18" s="673"/>
      <c r="G18" s="673"/>
      <c r="H18" s="1859"/>
      <c r="I18" s="644"/>
    </row>
    <row r="19" spans="2:9" x14ac:dyDescent="0.25">
      <c r="B19" s="643"/>
      <c r="C19" s="1851" t="s">
        <v>791</v>
      </c>
      <c r="D19" s="2446" t="str">
        <f>IF('1'!G16="",Messages!B111,'1'!G16)</f>
        <v>Enter Contact Name on Form 1</v>
      </c>
      <c r="E19" s="2446"/>
      <c r="F19" s="2446"/>
      <c r="G19" s="2446"/>
      <c r="H19" s="2447"/>
      <c r="I19" s="644"/>
    </row>
    <row r="20" spans="2:9" x14ac:dyDescent="0.25">
      <c r="B20" s="643"/>
      <c r="C20" s="1856" t="s">
        <v>793</v>
      </c>
      <c r="D20" s="2437"/>
      <c r="E20" s="2437"/>
      <c r="F20" s="2437"/>
      <c r="G20" s="2437"/>
      <c r="H20" s="2438"/>
      <c r="I20" s="644"/>
    </row>
    <row r="21" spans="2:9" x14ac:dyDescent="0.25">
      <c r="B21" s="643"/>
      <c r="C21" s="1851" t="s">
        <v>2</v>
      </c>
      <c r="D21" s="2448" t="str">
        <f>IF('1'!G18="",Messages!B112,'1'!G18)</f>
        <v>Enter Phone Number on Form 1</v>
      </c>
      <c r="E21" s="2448"/>
      <c r="F21" s="2448"/>
      <c r="G21" s="1551" t="s">
        <v>382</v>
      </c>
      <c r="H21" s="320"/>
      <c r="I21" s="644"/>
    </row>
    <row r="22" spans="2:9" x14ac:dyDescent="0.25">
      <c r="B22" s="643"/>
      <c r="C22" s="1851" t="s">
        <v>3</v>
      </c>
      <c r="D22" s="2448" t="str">
        <f>IF('1'!J18="",Messages!B113,'1'!J18)</f>
        <v>Enter Email Address on Form 1</v>
      </c>
      <c r="E22" s="2448"/>
      <c r="F22" s="2448"/>
      <c r="G22" s="2448"/>
      <c r="H22" s="2449"/>
      <c r="I22" s="644"/>
    </row>
    <row r="23" spans="2:9" ht="3.75" customHeight="1" x14ac:dyDescent="0.25">
      <c r="B23" s="643"/>
      <c r="C23" s="1860"/>
      <c r="D23" s="649"/>
      <c r="E23" s="649"/>
      <c r="F23" s="649"/>
      <c r="G23" s="649"/>
      <c r="H23" s="1853"/>
      <c r="I23" s="644"/>
    </row>
    <row r="24" spans="2:9" x14ac:dyDescent="0.25">
      <c r="B24" s="643"/>
      <c r="C24" s="1854" t="s">
        <v>680</v>
      </c>
      <c r="D24" s="1861"/>
      <c r="E24" s="1861"/>
      <c r="F24" s="1861"/>
      <c r="G24" s="1861"/>
      <c r="H24" s="1862"/>
      <c r="I24" s="644"/>
    </row>
    <row r="25" spans="2:9" x14ac:dyDescent="0.25">
      <c r="B25" s="643"/>
      <c r="C25" s="1856" t="s">
        <v>681</v>
      </c>
      <c r="D25" s="1982"/>
      <c r="E25" s="1982"/>
      <c r="F25" s="1982"/>
      <c r="G25" s="1982"/>
      <c r="H25" s="2436"/>
      <c r="I25" s="644"/>
    </row>
    <row r="26" spans="2:9" x14ac:dyDescent="0.25">
      <c r="B26" s="643"/>
      <c r="C26" s="1851" t="s">
        <v>2</v>
      </c>
      <c r="D26" s="319"/>
      <c r="E26" s="649" t="s">
        <v>3</v>
      </c>
      <c r="F26" s="1982"/>
      <c r="G26" s="1982"/>
      <c r="H26" s="2436"/>
      <c r="I26" s="644"/>
    </row>
    <row r="27" spans="2:9" ht="15.75" thickBot="1" x14ac:dyDescent="0.3">
      <c r="B27" s="643"/>
      <c r="C27" s="1863"/>
      <c r="D27" s="1204"/>
      <c r="E27" s="1204"/>
      <c r="F27" s="1204"/>
      <c r="G27" s="1204"/>
      <c r="H27" s="1864"/>
      <c r="I27" s="644"/>
    </row>
    <row r="28" spans="2:9" ht="7.5" customHeight="1" thickBot="1" x14ac:dyDescent="0.3">
      <c r="B28" s="643"/>
      <c r="C28" s="649"/>
      <c r="D28" s="649"/>
      <c r="E28" s="649"/>
      <c r="F28" s="649"/>
      <c r="G28" s="649"/>
      <c r="H28" s="649"/>
      <c r="I28" s="644"/>
    </row>
    <row r="29" spans="2:9" x14ac:dyDescent="0.25">
      <c r="B29" s="643"/>
      <c r="C29" s="2443" t="s">
        <v>384</v>
      </c>
      <c r="D29" s="2444"/>
      <c r="E29" s="2444"/>
      <c r="F29" s="2444"/>
      <c r="G29" s="2444"/>
      <c r="H29" s="2445"/>
      <c r="I29" s="644"/>
    </row>
    <row r="30" spans="2:9" x14ac:dyDescent="0.25">
      <c r="B30" s="643"/>
      <c r="C30" s="1851" t="s">
        <v>376</v>
      </c>
      <c r="D30" s="2448" t="str">
        <f>IF('1'!G22="",Messages!B115,'1'!G22)</f>
        <v>Enter Firm Name on Form 1, if applicable</v>
      </c>
      <c r="E30" s="2448"/>
      <c r="F30" s="2448"/>
      <c r="G30" s="2448"/>
      <c r="H30" s="2449"/>
      <c r="I30" s="644"/>
    </row>
    <row r="31" spans="2:9" x14ac:dyDescent="0.25">
      <c r="B31" s="643"/>
      <c r="C31" s="1851" t="s">
        <v>383</v>
      </c>
      <c r="D31" s="2446" t="str">
        <f>IF('1'!G24="",Messages!B111,'1'!G24)</f>
        <v>Enter Contact Name on Form 1</v>
      </c>
      <c r="E31" s="2446"/>
      <c r="F31" s="2446"/>
      <c r="G31" s="2446"/>
      <c r="H31" s="2447"/>
      <c r="I31" s="644"/>
    </row>
    <row r="32" spans="2:9" x14ac:dyDescent="0.25">
      <c r="B32" s="643"/>
      <c r="C32" s="1851" t="s">
        <v>377</v>
      </c>
      <c r="D32" s="2439"/>
      <c r="E32" s="2439"/>
      <c r="F32" s="2439"/>
      <c r="G32" s="2439"/>
      <c r="H32" s="2440"/>
      <c r="I32" s="644"/>
    </row>
    <row r="33" spans="2:9" x14ac:dyDescent="0.25">
      <c r="B33" s="643"/>
      <c r="C33" s="1851" t="s">
        <v>9</v>
      </c>
      <c r="D33" s="317"/>
      <c r="E33" s="649" t="s">
        <v>378</v>
      </c>
      <c r="F33" s="317"/>
      <c r="G33" s="649" t="s">
        <v>379</v>
      </c>
      <c r="H33" s="10"/>
      <c r="I33" s="644"/>
    </row>
    <row r="34" spans="2:9" x14ac:dyDescent="0.25">
      <c r="B34" s="643"/>
      <c r="C34" s="1851" t="s">
        <v>2</v>
      </c>
      <c r="D34" s="2448" t="str">
        <f>IF('1'!G26="",Messages!B112,'1'!G26)</f>
        <v>Enter Phone Number on Form 1</v>
      </c>
      <c r="E34" s="2448"/>
      <c r="F34" s="1551" t="s">
        <v>382</v>
      </c>
      <c r="G34" s="1982"/>
      <c r="H34" s="2436"/>
      <c r="I34" s="644"/>
    </row>
    <row r="35" spans="2:9" x14ac:dyDescent="0.25">
      <c r="B35" s="643"/>
      <c r="C35" s="1851" t="s">
        <v>3</v>
      </c>
      <c r="D35" s="2448" t="str">
        <f>IF('1'!J26="",Messages!B113,'1'!J26)</f>
        <v>Enter Email Address on Form 1</v>
      </c>
      <c r="E35" s="2448"/>
      <c r="F35" s="2448"/>
      <c r="G35" s="2448"/>
      <c r="H35" s="2449"/>
      <c r="I35" s="644"/>
    </row>
    <row r="36" spans="2:9" ht="15.75" thickBot="1" x14ac:dyDescent="0.3">
      <c r="B36" s="643"/>
      <c r="C36" s="1863"/>
      <c r="D36" s="1204"/>
      <c r="E36" s="1204"/>
      <c r="F36" s="1204"/>
      <c r="G36" s="1204"/>
      <c r="H36" s="1864"/>
      <c r="I36" s="644"/>
    </row>
    <row r="37" spans="2:9" ht="7.5" customHeight="1" thickBot="1" x14ac:dyDescent="0.3">
      <c r="B37" s="643"/>
      <c r="C37" s="649"/>
      <c r="D37" s="649"/>
      <c r="E37" s="649"/>
      <c r="F37" s="649"/>
      <c r="G37" s="649"/>
      <c r="H37" s="649"/>
      <c r="I37" s="644"/>
    </row>
    <row r="38" spans="2:9" x14ac:dyDescent="0.25">
      <c r="B38" s="643"/>
      <c r="C38" s="2430" t="s">
        <v>159</v>
      </c>
      <c r="D38" s="2431"/>
      <c r="E38" s="2431"/>
      <c r="F38" s="2431"/>
      <c r="G38" s="2431"/>
      <c r="H38" s="2432"/>
      <c r="I38" s="644"/>
    </row>
    <row r="39" spans="2:9" x14ac:dyDescent="0.25">
      <c r="B39" s="643"/>
      <c r="C39" s="1851" t="s">
        <v>376</v>
      </c>
      <c r="D39" s="1982"/>
      <c r="E39" s="1982"/>
      <c r="F39" s="1982"/>
      <c r="G39" s="1982"/>
      <c r="H39" s="2436"/>
      <c r="I39" s="644"/>
    </row>
    <row r="40" spans="2:9" x14ac:dyDescent="0.25">
      <c r="B40" s="643"/>
      <c r="C40" s="1851" t="s">
        <v>383</v>
      </c>
      <c r="D40" s="2439"/>
      <c r="E40" s="2439"/>
      <c r="F40" s="2439"/>
      <c r="G40" s="2439"/>
      <c r="H40" s="2440"/>
      <c r="I40" s="644"/>
    </row>
    <row r="41" spans="2:9" x14ac:dyDescent="0.25">
      <c r="B41" s="643"/>
      <c r="C41" s="1851" t="s">
        <v>2</v>
      </c>
      <c r="D41" s="319"/>
      <c r="E41" s="649" t="s">
        <v>3</v>
      </c>
      <c r="F41" s="1982"/>
      <c r="G41" s="1982"/>
      <c r="H41" s="2436"/>
      <c r="I41" s="644"/>
    </row>
    <row r="42" spans="2:9" ht="15.75" thickBot="1" x14ac:dyDescent="0.3">
      <c r="B42" s="643"/>
      <c r="C42" s="1863"/>
      <c r="D42" s="1204"/>
      <c r="E42" s="1204"/>
      <c r="F42" s="1204"/>
      <c r="G42" s="1204"/>
      <c r="H42" s="1864"/>
      <c r="I42" s="644"/>
    </row>
    <row r="43" spans="2:9" ht="7.5" customHeight="1" thickBot="1" x14ac:dyDescent="0.3">
      <c r="B43" s="643"/>
      <c r="C43" s="649"/>
      <c r="D43" s="649"/>
      <c r="E43" s="649"/>
      <c r="F43" s="649"/>
      <c r="G43" s="649"/>
      <c r="H43" s="649"/>
      <c r="I43" s="644"/>
    </row>
    <row r="44" spans="2:9" x14ac:dyDescent="0.25">
      <c r="B44" s="643"/>
      <c r="C44" s="2430" t="s">
        <v>857</v>
      </c>
      <c r="D44" s="2431"/>
      <c r="E44" s="2431"/>
      <c r="F44" s="2431"/>
      <c r="G44" s="2431"/>
      <c r="H44" s="2432"/>
      <c r="I44" s="644"/>
    </row>
    <row r="45" spans="2:9" x14ac:dyDescent="0.25">
      <c r="B45" s="643"/>
      <c r="C45" s="1851" t="s">
        <v>376</v>
      </c>
      <c r="D45" s="1982"/>
      <c r="E45" s="1982"/>
      <c r="F45" s="1982"/>
      <c r="G45" s="1982"/>
      <c r="H45" s="2436"/>
      <c r="I45" s="644"/>
    </row>
    <row r="46" spans="2:9" x14ac:dyDescent="0.25">
      <c r="B46" s="643"/>
      <c r="C46" s="1851" t="s">
        <v>383</v>
      </c>
      <c r="D46" s="2439"/>
      <c r="E46" s="2439"/>
      <c r="F46" s="2439"/>
      <c r="G46" s="2439"/>
      <c r="H46" s="2440"/>
      <c r="I46" s="644"/>
    </row>
    <row r="47" spans="2:9" x14ac:dyDescent="0.25">
      <c r="B47" s="643"/>
      <c r="C47" s="1851" t="s">
        <v>2</v>
      </c>
      <c r="D47" s="319"/>
      <c r="E47" s="649" t="s">
        <v>3</v>
      </c>
      <c r="F47" s="1982"/>
      <c r="G47" s="1982"/>
      <c r="H47" s="2436"/>
      <c r="I47" s="644"/>
    </row>
    <row r="48" spans="2:9" ht="15.75" thickBot="1" x14ac:dyDescent="0.3">
      <c r="B48" s="643"/>
      <c r="C48" s="1863"/>
      <c r="D48" s="1204"/>
      <c r="E48" s="1204"/>
      <c r="F48" s="1204"/>
      <c r="G48" s="1204"/>
      <c r="H48" s="1864"/>
      <c r="I48" s="644"/>
    </row>
    <row r="49" spans="2:9" ht="7.5" customHeight="1" thickBot="1" x14ac:dyDescent="0.3">
      <c r="B49" s="643"/>
      <c r="C49" s="649"/>
      <c r="D49" s="649"/>
      <c r="E49" s="649"/>
      <c r="F49" s="649"/>
      <c r="G49" s="649"/>
      <c r="H49" s="649"/>
      <c r="I49" s="644"/>
    </row>
    <row r="50" spans="2:9" x14ac:dyDescent="0.25">
      <c r="B50" s="643"/>
      <c r="C50" s="2430" t="s">
        <v>858</v>
      </c>
      <c r="D50" s="2431"/>
      <c r="E50" s="2431"/>
      <c r="F50" s="2431"/>
      <c r="G50" s="2431"/>
      <c r="H50" s="2432"/>
      <c r="I50" s="644"/>
    </row>
    <row r="51" spans="2:9" x14ac:dyDescent="0.25">
      <c r="B51" s="643"/>
      <c r="C51" s="1851" t="s">
        <v>376</v>
      </c>
      <c r="D51" s="1982"/>
      <c r="E51" s="1982"/>
      <c r="F51" s="1982"/>
      <c r="G51" s="1982"/>
      <c r="H51" s="2436"/>
      <c r="I51" s="644"/>
    </row>
    <row r="52" spans="2:9" x14ac:dyDescent="0.25">
      <c r="B52" s="643"/>
      <c r="C52" s="1851" t="s">
        <v>383</v>
      </c>
      <c r="D52" s="2439"/>
      <c r="E52" s="2439"/>
      <c r="F52" s="2439"/>
      <c r="G52" s="2439"/>
      <c r="H52" s="2440"/>
      <c r="I52" s="644"/>
    </row>
    <row r="53" spans="2:9" x14ac:dyDescent="0.25">
      <c r="B53" s="643"/>
      <c r="C53" s="1851" t="s">
        <v>2</v>
      </c>
      <c r="D53" s="319"/>
      <c r="E53" s="649" t="s">
        <v>3</v>
      </c>
      <c r="F53" s="1982"/>
      <c r="G53" s="1982"/>
      <c r="H53" s="2436"/>
      <c r="I53" s="644"/>
    </row>
    <row r="54" spans="2:9" ht="15.75" thickBot="1" x14ac:dyDescent="0.3">
      <c r="B54" s="643"/>
      <c r="C54" s="1863"/>
      <c r="D54" s="1204"/>
      <c r="E54" s="1204"/>
      <c r="F54" s="1204"/>
      <c r="G54" s="1204"/>
      <c r="H54" s="1864"/>
      <c r="I54" s="644"/>
    </row>
    <row r="55" spans="2:9" ht="7.5" customHeight="1" thickBot="1" x14ac:dyDescent="0.3">
      <c r="B55" s="643"/>
      <c r="C55" s="649"/>
      <c r="D55" s="649"/>
      <c r="E55" s="649"/>
      <c r="F55" s="649"/>
      <c r="G55" s="649"/>
      <c r="H55" s="649"/>
      <c r="I55" s="644"/>
    </row>
    <row r="56" spans="2:9" x14ac:dyDescent="0.25">
      <c r="B56" s="643"/>
      <c r="C56" s="2430" t="s">
        <v>385</v>
      </c>
      <c r="D56" s="2431"/>
      <c r="E56" s="2431"/>
      <c r="F56" s="2431"/>
      <c r="G56" s="2431"/>
      <c r="H56" s="2432"/>
      <c r="I56" s="644"/>
    </row>
    <row r="57" spans="2:9" x14ac:dyDescent="0.25">
      <c r="B57" s="643"/>
      <c r="C57" s="1851" t="s">
        <v>376</v>
      </c>
      <c r="D57" s="1982"/>
      <c r="E57" s="1982"/>
      <c r="F57" s="1982"/>
      <c r="G57" s="1982"/>
      <c r="H57" s="2436"/>
      <c r="I57" s="644"/>
    </row>
    <row r="58" spans="2:9" x14ac:dyDescent="0.25">
      <c r="B58" s="643"/>
      <c r="C58" s="1851" t="s">
        <v>383</v>
      </c>
      <c r="D58" s="2439"/>
      <c r="E58" s="2439"/>
      <c r="F58" s="2439"/>
      <c r="G58" s="2439"/>
      <c r="H58" s="2440"/>
      <c r="I58" s="644"/>
    </row>
    <row r="59" spans="2:9" x14ac:dyDescent="0.25">
      <c r="B59" s="643"/>
      <c r="C59" s="1851" t="s">
        <v>2</v>
      </c>
      <c r="D59" s="319"/>
      <c r="E59" s="649" t="s">
        <v>3</v>
      </c>
      <c r="F59" s="1982"/>
      <c r="G59" s="1982"/>
      <c r="H59" s="2436"/>
      <c r="I59" s="644"/>
    </row>
    <row r="60" spans="2:9" ht="15.75" thickBot="1" x14ac:dyDescent="0.3">
      <c r="B60" s="643"/>
      <c r="C60" s="1863"/>
      <c r="D60" s="1204"/>
      <c r="E60" s="1204"/>
      <c r="F60" s="1204"/>
      <c r="G60" s="1204"/>
      <c r="H60" s="1864"/>
      <c r="I60" s="644"/>
    </row>
    <row r="61" spans="2:9" ht="9" customHeight="1" thickBot="1" x14ac:dyDescent="0.3">
      <c r="B61" s="643"/>
      <c r="C61" s="649"/>
      <c r="D61" s="649"/>
      <c r="E61" s="649"/>
      <c r="F61" s="649"/>
      <c r="G61" s="649"/>
      <c r="H61" s="649"/>
      <c r="I61" s="644"/>
    </row>
    <row r="62" spans="2:9" x14ac:dyDescent="0.25">
      <c r="B62" s="643"/>
      <c r="C62" s="2430" t="s">
        <v>386</v>
      </c>
      <c r="D62" s="2434"/>
      <c r="E62" s="2434"/>
      <c r="F62" s="2434"/>
      <c r="G62" s="2434"/>
      <c r="H62" s="2432"/>
      <c r="I62" s="644"/>
    </row>
    <row r="63" spans="2:9" x14ac:dyDescent="0.25">
      <c r="B63" s="643"/>
      <c r="C63" s="1851" t="s">
        <v>376</v>
      </c>
      <c r="D63" s="1982"/>
      <c r="E63" s="1982"/>
      <c r="F63" s="1982"/>
      <c r="G63" s="1982"/>
      <c r="H63" s="2436"/>
      <c r="I63" s="644"/>
    </row>
    <row r="64" spans="2:9" x14ac:dyDescent="0.25">
      <c r="B64" s="643"/>
      <c r="C64" s="1851" t="s">
        <v>383</v>
      </c>
      <c r="D64" s="2437"/>
      <c r="E64" s="2437"/>
      <c r="F64" s="2437"/>
      <c r="G64" s="2437"/>
      <c r="H64" s="2438"/>
      <c r="I64" s="644"/>
    </row>
    <row r="65" spans="2:9" x14ac:dyDescent="0.25">
      <c r="B65" s="643"/>
      <c r="C65" s="1851" t="s">
        <v>2</v>
      </c>
      <c r="D65" s="318"/>
      <c r="E65" s="649" t="s">
        <v>3</v>
      </c>
      <c r="F65" s="1982"/>
      <c r="G65" s="1982"/>
      <c r="H65" s="2436"/>
      <c r="I65" s="644"/>
    </row>
    <row r="66" spans="2:9" ht="15.75" thickBot="1" x14ac:dyDescent="0.3">
      <c r="B66" s="643"/>
      <c r="C66" s="1863"/>
      <c r="D66" s="1204"/>
      <c r="E66" s="1204"/>
      <c r="F66" s="1204"/>
      <c r="G66" s="1204"/>
      <c r="H66" s="1864"/>
      <c r="I66" s="644"/>
    </row>
    <row r="67" spans="2:9" ht="7.5" customHeight="1" thickBot="1" x14ac:dyDescent="0.3">
      <c r="B67" s="643"/>
      <c r="C67" s="649"/>
      <c r="D67" s="649"/>
      <c r="E67" s="649"/>
      <c r="F67" s="649"/>
      <c r="G67" s="649"/>
      <c r="H67" s="649"/>
      <c r="I67" s="644"/>
    </row>
    <row r="68" spans="2:9" x14ac:dyDescent="0.25">
      <c r="B68" s="643"/>
      <c r="C68" s="2433" t="s">
        <v>621</v>
      </c>
      <c r="D68" s="2434"/>
      <c r="E68" s="2434"/>
      <c r="F68" s="2434"/>
      <c r="G68" s="2434"/>
      <c r="H68" s="2435"/>
      <c r="I68" s="644"/>
    </row>
    <row r="69" spans="2:9" x14ac:dyDescent="0.25">
      <c r="B69" s="643"/>
      <c r="C69" s="1856" t="s">
        <v>622</v>
      </c>
      <c r="D69" s="1982"/>
      <c r="E69" s="1982"/>
      <c r="F69" s="1982"/>
      <c r="G69" s="1982"/>
      <c r="H69" s="2436"/>
      <c r="I69" s="644"/>
    </row>
    <row r="70" spans="2:9" x14ac:dyDescent="0.25">
      <c r="B70" s="643"/>
      <c r="C70" s="1856" t="s">
        <v>377</v>
      </c>
      <c r="D70" s="2437"/>
      <c r="E70" s="2437"/>
      <c r="F70" s="2437"/>
      <c r="G70" s="2437"/>
      <c r="H70" s="2438"/>
      <c r="I70" s="644"/>
    </row>
    <row r="71" spans="2:9" x14ac:dyDescent="0.25">
      <c r="B71" s="643"/>
      <c r="C71" s="1856" t="s">
        <v>9</v>
      </c>
      <c r="D71" s="317"/>
      <c r="E71" s="649" t="s">
        <v>378</v>
      </c>
      <c r="F71" s="317"/>
      <c r="G71" s="649" t="s">
        <v>379</v>
      </c>
      <c r="H71" s="320"/>
      <c r="I71" s="644"/>
    </row>
    <row r="72" spans="2:9" x14ac:dyDescent="0.25">
      <c r="B72" s="643"/>
      <c r="C72" s="1851" t="s">
        <v>383</v>
      </c>
      <c r="D72" s="2439"/>
      <c r="E72" s="1982"/>
      <c r="F72" s="2439"/>
      <c r="G72" s="1982"/>
      <c r="H72" s="2440"/>
      <c r="I72" s="644"/>
    </row>
    <row r="73" spans="2:9" x14ac:dyDescent="0.25">
      <c r="B73" s="643"/>
      <c r="C73" s="1851" t="s">
        <v>2</v>
      </c>
      <c r="D73" s="319"/>
      <c r="E73" s="649" t="s">
        <v>3</v>
      </c>
      <c r="F73" s="1982"/>
      <c r="G73" s="1982"/>
      <c r="H73" s="2436"/>
      <c r="I73" s="644"/>
    </row>
    <row r="74" spans="2:9" x14ac:dyDescent="0.25">
      <c r="B74" s="643"/>
      <c r="C74" s="1856" t="s">
        <v>380</v>
      </c>
      <c r="D74" s="1982"/>
      <c r="E74" s="1982"/>
      <c r="F74" s="1982"/>
      <c r="G74" s="1982"/>
      <c r="H74" s="2436"/>
      <c r="I74" s="644"/>
    </row>
    <row r="75" spans="2:9" ht="15.75" thickBot="1" x14ac:dyDescent="0.3">
      <c r="B75" s="643"/>
      <c r="C75" s="1865"/>
      <c r="D75" s="1204"/>
      <c r="E75" s="1204"/>
      <c r="F75" s="1204"/>
      <c r="G75" s="1204"/>
      <c r="H75" s="1864"/>
      <c r="I75" s="644"/>
    </row>
    <row r="76" spans="2:9" ht="7.5" customHeight="1" thickBot="1" x14ac:dyDescent="0.3">
      <c r="B76" s="643"/>
      <c r="C76" s="649"/>
      <c r="D76" s="649"/>
      <c r="E76" s="649"/>
      <c r="F76" s="649"/>
      <c r="G76" s="649"/>
      <c r="H76" s="649"/>
      <c r="I76" s="644"/>
    </row>
    <row r="77" spans="2:9" x14ac:dyDescent="0.25">
      <c r="B77" s="643"/>
      <c r="C77" s="2430" t="s">
        <v>387</v>
      </c>
      <c r="D77" s="2431"/>
      <c r="E77" s="2431"/>
      <c r="F77" s="2431"/>
      <c r="G77" s="2431"/>
      <c r="H77" s="2432"/>
      <c r="I77" s="644"/>
    </row>
    <row r="78" spans="2:9" x14ac:dyDescent="0.25">
      <c r="B78" s="643"/>
      <c r="C78" s="1851" t="s">
        <v>376</v>
      </c>
      <c r="D78" s="1982"/>
      <c r="E78" s="1982"/>
      <c r="F78" s="1982"/>
      <c r="G78" s="1982"/>
      <c r="H78" s="2436"/>
      <c r="I78" s="644"/>
    </row>
    <row r="79" spans="2:9" x14ac:dyDescent="0.25">
      <c r="B79" s="643"/>
      <c r="C79" s="1851" t="s">
        <v>383</v>
      </c>
      <c r="D79" s="2439"/>
      <c r="E79" s="2439"/>
      <c r="F79" s="2439"/>
      <c r="G79" s="2439"/>
      <c r="H79" s="2440"/>
      <c r="I79" s="644"/>
    </row>
    <row r="80" spans="2:9" x14ac:dyDescent="0.25">
      <c r="B80" s="643"/>
      <c r="C80" s="1851" t="s">
        <v>377</v>
      </c>
      <c r="D80" s="2439"/>
      <c r="E80" s="2439"/>
      <c r="F80" s="2439"/>
      <c r="G80" s="2439"/>
      <c r="H80" s="2440"/>
      <c r="I80" s="644"/>
    </row>
    <row r="81" spans="2:9" x14ac:dyDescent="0.25">
      <c r="B81" s="643"/>
      <c r="C81" s="1851" t="s">
        <v>9</v>
      </c>
      <c r="D81" s="317"/>
      <c r="E81" s="649" t="s">
        <v>378</v>
      </c>
      <c r="F81" s="317"/>
      <c r="G81" s="649" t="s">
        <v>379</v>
      </c>
      <c r="H81" s="320"/>
      <c r="I81" s="644"/>
    </row>
    <row r="82" spans="2:9" x14ac:dyDescent="0.25">
      <c r="B82" s="643"/>
      <c r="C82" s="1851" t="s">
        <v>2</v>
      </c>
      <c r="D82" s="319"/>
      <c r="E82" s="649" t="s">
        <v>3</v>
      </c>
      <c r="F82" s="1982"/>
      <c r="G82" s="1982"/>
      <c r="H82" s="2436"/>
      <c r="I82" s="644"/>
    </row>
    <row r="83" spans="2:9" ht="15.75" thickBot="1" x14ac:dyDescent="0.3">
      <c r="B83" s="643"/>
      <c r="C83" s="1863"/>
      <c r="D83" s="1204"/>
      <c r="E83" s="1204"/>
      <c r="F83" s="1204"/>
      <c r="G83" s="1204"/>
      <c r="H83" s="1864"/>
      <c r="I83" s="1866"/>
    </row>
    <row r="84" spans="2:9" ht="7.5" customHeight="1" thickBot="1" x14ac:dyDescent="0.3">
      <c r="B84" s="643"/>
      <c r="C84" s="649"/>
      <c r="D84" s="649"/>
      <c r="E84" s="649"/>
      <c r="F84" s="649"/>
      <c r="G84" s="649"/>
      <c r="H84" s="649"/>
      <c r="I84" s="644"/>
    </row>
    <row r="85" spans="2:9" x14ac:dyDescent="0.25">
      <c r="B85" s="643"/>
      <c r="C85" s="2430" t="s">
        <v>656</v>
      </c>
      <c r="D85" s="2431"/>
      <c r="E85" s="2431"/>
      <c r="F85" s="2431"/>
      <c r="G85" s="2431"/>
      <c r="H85" s="2432"/>
      <c r="I85" s="644"/>
    </row>
    <row r="86" spans="2:9" x14ac:dyDescent="0.25">
      <c r="B86" s="643"/>
      <c r="C86" s="1851" t="s">
        <v>376</v>
      </c>
      <c r="D86" s="1982"/>
      <c r="E86" s="1982"/>
      <c r="F86" s="1982"/>
      <c r="G86" s="1982"/>
      <c r="H86" s="2436"/>
      <c r="I86" s="644"/>
    </row>
    <row r="87" spans="2:9" x14ac:dyDescent="0.25">
      <c r="B87" s="643"/>
      <c r="C87" s="1851" t="s">
        <v>383</v>
      </c>
      <c r="D87" s="2439"/>
      <c r="E87" s="2439"/>
      <c r="F87" s="2439"/>
      <c r="G87" s="2439"/>
      <c r="H87" s="2440"/>
      <c r="I87" s="644"/>
    </row>
    <row r="88" spans="2:9" x14ac:dyDescent="0.25">
      <c r="B88" s="643"/>
      <c r="C88" s="1851" t="s">
        <v>377</v>
      </c>
      <c r="D88" s="2439"/>
      <c r="E88" s="2439"/>
      <c r="F88" s="2439"/>
      <c r="G88" s="2439"/>
      <c r="H88" s="2440"/>
      <c r="I88" s="644"/>
    </row>
    <row r="89" spans="2:9" x14ac:dyDescent="0.25">
      <c r="B89" s="643"/>
      <c r="C89" s="1851" t="s">
        <v>9</v>
      </c>
      <c r="D89" s="317"/>
      <c r="E89" s="649" t="s">
        <v>378</v>
      </c>
      <c r="F89" s="317"/>
      <c r="G89" s="649" t="s">
        <v>379</v>
      </c>
      <c r="H89" s="320"/>
      <c r="I89" s="644"/>
    </row>
    <row r="90" spans="2:9" x14ac:dyDescent="0.25">
      <c r="B90" s="643"/>
      <c r="C90" s="1851" t="s">
        <v>2</v>
      </c>
      <c r="D90" s="319"/>
      <c r="E90" s="649" t="s">
        <v>3</v>
      </c>
      <c r="F90" s="1982"/>
      <c r="G90" s="1982"/>
      <c r="H90" s="2436"/>
      <c r="I90" s="644"/>
    </row>
    <row r="91" spans="2:9" ht="15.75" thickBot="1" x14ac:dyDescent="0.3">
      <c r="B91" s="643"/>
      <c r="C91" s="1863"/>
      <c r="D91" s="1204"/>
      <c r="E91" s="1204"/>
      <c r="F91" s="1204"/>
      <c r="G91" s="1204"/>
      <c r="H91" s="1864"/>
      <c r="I91" s="1866"/>
    </row>
    <row r="92" spans="2:9" ht="7.5" customHeight="1" thickBot="1" x14ac:dyDescent="0.3">
      <c r="B92" s="643"/>
      <c r="C92" s="649"/>
      <c r="D92" s="649"/>
      <c r="E92" s="649"/>
      <c r="F92" s="649"/>
      <c r="G92" s="649"/>
      <c r="H92" s="649"/>
      <c r="I92" s="644"/>
    </row>
    <row r="93" spans="2:9" x14ac:dyDescent="0.25">
      <c r="B93" s="643"/>
      <c r="C93" s="2430" t="s">
        <v>388</v>
      </c>
      <c r="D93" s="2431"/>
      <c r="E93" s="2431"/>
      <c r="F93" s="2431"/>
      <c r="G93" s="2431"/>
      <c r="H93" s="2432"/>
      <c r="I93" s="644"/>
    </row>
    <row r="94" spans="2:9" x14ac:dyDescent="0.25">
      <c r="B94" s="643"/>
      <c r="C94" s="1851" t="s">
        <v>376</v>
      </c>
      <c r="D94" s="1982"/>
      <c r="E94" s="1982"/>
      <c r="F94" s="1982"/>
      <c r="G94" s="1982"/>
      <c r="H94" s="2436"/>
      <c r="I94" s="644"/>
    </row>
    <row r="95" spans="2:9" x14ac:dyDescent="0.25">
      <c r="B95" s="643"/>
      <c r="C95" s="1851" t="s">
        <v>383</v>
      </c>
      <c r="D95" s="2439"/>
      <c r="E95" s="2439"/>
      <c r="F95" s="2439"/>
      <c r="G95" s="2439"/>
      <c r="H95" s="2440"/>
      <c r="I95" s="644"/>
    </row>
    <row r="96" spans="2:9" x14ac:dyDescent="0.25">
      <c r="B96" s="643"/>
      <c r="C96" s="1851" t="s">
        <v>2</v>
      </c>
      <c r="D96" s="319"/>
      <c r="E96" s="649" t="s">
        <v>3</v>
      </c>
      <c r="F96" s="1982"/>
      <c r="G96" s="1982"/>
      <c r="H96" s="2436"/>
      <c r="I96" s="644"/>
    </row>
    <row r="97" spans="2:9" ht="15.75" thickBot="1" x14ac:dyDescent="0.3">
      <c r="B97" s="643"/>
      <c r="C97" s="1863"/>
      <c r="D97" s="1204"/>
      <c r="E97" s="1204"/>
      <c r="F97" s="1204"/>
      <c r="G97" s="1204"/>
      <c r="H97" s="1864"/>
      <c r="I97" s="644"/>
    </row>
    <row r="98" spans="2:9" ht="7.5" customHeight="1" thickBot="1" x14ac:dyDescent="0.3">
      <c r="B98" s="643"/>
      <c r="C98" s="649"/>
      <c r="D98" s="649"/>
      <c r="E98" s="649"/>
      <c r="F98" s="649"/>
      <c r="G98" s="649"/>
      <c r="H98" s="649"/>
      <c r="I98" s="644"/>
    </row>
    <row r="99" spans="2:9" x14ac:dyDescent="0.25">
      <c r="B99" s="643"/>
      <c r="C99" s="2430" t="s">
        <v>389</v>
      </c>
      <c r="D99" s="2431"/>
      <c r="E99" s="2431"/>
      <c r="F99" s="2431"/>
      <c r="G99" s="2431"/>
      <c r="H99" s="2432"/>
      <c r="I99" s="644"/>
    </row>
    <row r="100" spans="2:9" x14ac:dyDescent="0.25">
      <c r="B100" s="643"/>
      <c r="C100" s="1851" t="s">
        <v>376</v>
      </c>
      <c r="D100" s="1982"/>
      <c r="E100" s="1982"/>
      <c r="F100" s="1982"/>
      <c r="G100" s="1982"/>
      <c r="H100" s="2436"/>
      <c r="I100" s="644"/>
    </row>
    <row r="101" spans="2:9" x14ac:dyDescent="0.25">
      <c r="B101" s="643"/>
      <c r="C101" s="1851" t="s">
        <v>383</v>
      </c>
      <c r="D101" s="2439"/>
      <c r="E101" s="2439"/>
      <c r="F101" s="2439"/>
      <c r="G101" s="2439"/>
      <c r="H101" s="2440"/>
      <c r="I101" s="644"/>
    </row>
    <row r="102" spans="2:9" x14ac:dyDescent="0.25">
      <c r="B102" s="643"/>
      <c r="C102" s="1851" t="s">
        <v>2</v>
      </c>
      <c r="D102" s="319"/>
      <c r="E102" s="649" t="s">
        <v>3</v>
      </c>
      <c r="F102" s="1982"/>
      <c r="G102" s="1982"/>
      <c r="H102" s="2436"/>
      <c r="I102" s="644"/>
    </row>
    <row r="103" spans="2:9" ht="15.75" thickBot="1" x14ac:dyDescent="0.3">
      <c r="B103" s="643"/>
      <c r="C103" s="1863"/>
      <c r="D103" s="1204"/>
      <c r="E103" s="1204"/>
      <c r="F103" s="1204"/>
      <c r="G103" s="1204"/>
      <c r="H103" s="1864"/>
      <c r="I103" s="644"/>
    </row>
    <row r="104" spans="2:9" ht="7.5" customHeight="1" thickBot="1" x14ac:dyDescent="0.3">
      <c r="B104" s="643"/>
      <c r="C104" s="649"/>
      <c r="D104" s="649"/>
      <c r="E104" s="649"/>
      <c r="F104" s="649"/>
      <c r="G104" s="649"/>
      <c r="H104" s="649"/>
      <c r="I104" s="644"/>
    </row>
    <row r="105" spans="2:9" x14ac:dyDescent="0.25">
      <c r="B105" s="643"/>
      <c r="C105" s="2430" t="s">
        <v>390</v>
      </c>
      <c r="D105" s="2431"/>
      <c r="E105" s="2431"/>
      <c r="F105" s="2431"/>
      <c r="G105" s="2431"/>
      <c r="H105" s="2432"/>
      <c r="I105" s="644"/>
    </row>
    <row r="106" spans="2:9" x14ac:dyDescent="0.25">
      <c r="B106" s="643"/>
      <c r="C106" s="1851" t="s">
        <v>376</v>
      </c>
      <c r="D106" s="1982"/>
      <c r="E106" s="1982"/>
      <c r="F106" s="1982"/>
      <c r="G106" s="1982"/>
      <c r="H106" s="2436"/>
      <c r="I106" s="644"/>
    </row>
    <row r="107" spans="2:9" x14ac:dyDescent="0.25">
      <c r="B107" s="643"/>
      <c r="C107" s="1851" t="s">
        <v>383</v>
      </c>
      <c r="D107" s="2439"/>
      <c r="E107" s="2439"/>
      <c r="F107" s="2439"/>
      <c r="G107" s="2439"/>
      <c r="H107" s="2440"/>
      <c r="I107" s="644"/>
    </row>
    <row r="108" spans="2:9" x14ac:dyDescent="0.25">
      <c r="B108" s="643"/>
      <c r="C108" s="1851" t="s">
        <v>377</v>
      </c>
      <c r="D108" s="2439"/>
      <c r="E108" s="2439"/>
      <c r="F108" s="2439"/>
      <c r="G108" s="2439"/>
      <c r="H108" s="2440"/>
      <c r="I108" s="644"/>
    </row>
    <row r="109" spans="2:9" x14ac:dyDescent="0.25">
      <c r="B109" s="643"/>
      <c r="C109" s="1851" t="s">
        <v>9</v>
      </c>
      <c r="D109" s="317"/>
      <c r="E109" s="649" t="s">
        <v>378</v>
      </c>
      <c r="F109" s="317"/>
      <c r="G109" s="649" t="s">
        <v>379</v>
      </c>
      <c r="H109" s="320"/>
      <c r="I109" s="644"/>
    </row>
    <row r="110" spans="2:9" x14ac:dyDescent="0.25">
      <c r="B110" s="643"/>
      <c r="C110" s="1851" t="s">
        <v>2</v>
      </c>
      <c r="D110" s="319"/>
      <c r="E110" s="649" t="s">
        <v>3</v>
      </c>
      <c r="F110" s="1982"/>
      <c r="G110" s="1982"/>
      <c r="H110" s="2436"/>
      <c r="I110" s="644"/>
    </row>
    <row r="111" spans="2:9" ht="15.75" thickBot="1" x14ac:dyDescent="0.3">
      <c r="B111" s="643"/>
      <c r="C111" s="1863"/>
      <c r="D111" s="1204"/>
      <c r="E111" s="1204"/>
      <c r="F111" s="1204"/>
      <c r="G111" s="1204"/>
      <c r="H111" s="1864"/>
      <c r="I111" s="644"/>
    </row>
    <row r="112" spans="2:9" ht="9" customHeight="1" thickBot="1" x14ac:dyDescent="0.3">
      <c r="B112" s="678"/>
      <c r="C112" s="679"/>
      <c r="D112" s="679"/>
      <c r="E112" s="679"/>
      <c r="F112" s="679"/>
      <c r="G112" s="679"/>
      <c r="H112" s="679"/>
      <c r="I112" s="681"/>
    </row>
  </sheetData>
  <sheetProtection algorithmName="SHA-512" hashValue="r/t7eKrzai/BEKYhGB0ckcmUyKWJ083zucn2t7nSAwJ2NcpXKncUWxKYL47+X8tF/tdiKiRiPXdM/0chvV19iQ==" saltValue="X+1sJN2G517zZI0g9Zmq6Q==" spinCount="100000" sheet="1" formatCells="0" formatColumns="0" formatRows="0"/>
  <mergeCells count="72">
    <mergeCell ref="D14:H14"/>
    <mergeCell ref="D13:H13"/>
    <mergeCell ref="C5:H5"/>
    <mergeCell ref="D6:H6"/>
    <mergeCell ref="D7:H7"/>
    <mergeCell ref="D9:H9"/>
    <mergeCell ref="D15:F15"/>
    <mergeCell ref="D16:H16"/>
    <mergeCell ref="C29:H29"/>
    <mergeCell ref="D40:H40"/>
    <mergeCell ref="G34:H34"/>
    <mergeCell ref="D31:H31"/>
    <mergeCell ref="D34:E34"/>
    <mergeCell ref="D35:H35"/>
    <mergeCell ref="D19:H19"/>
    <mergeCell ref="D21:F21"/>
    <mergeCell ref="D22:H22"/>
    <mergeCell ref="D30:H30"/>
    <mergeCell ref="D25:H25"/>
    <mergeCell ref="D20:H20"/>
    <mergeCell ref="F26:H26"/>
    <mergeCell ref="D32:H32"/>
    <mergeCell ref="D88:H88"/>
    <mergeCell ref="C56:H56"/>
    <mergeCell ref="D57:H57"/>
    <mergeCell ref="D58:H58"/>
    <mergeCell ref="D87:H87"/>
    <mergeCell ref="D86:H86"/>
    <mergeCell ref="D63:H63"/>
    <mergeCell ref="D64:H64"/>
    <mergeCell ref="F65:H65"/>
    <mergeCell ref="C85:H85"/>
    <mergeCell ref="C62:H62"/>
    <mergeCell ref="D79:H79"/>
    <mergeCell ref="D80:H80"/>
    <mergeCell ref="F82:H82"/>
    <mergeCell ref="C77:H77"/>
    <mergeCell ref="D78:H78"/>
    <mergeCell ref="D95:H95"/>
    <mergeCell ref="C3:H3"/>
    <mergeCell ref="D108:H108"/>
    <mergeCell ref="F110:H110"/>
    <mergeCell ref="C99:H99"/>
    <mergeCell ref="D100:H100"/>
    <mergeCell ref="D101:H101"/>
    <mergeCell ref="F102:H102"/>
    <mergeCell ref="C105:H105"/>
    <mergeCell ref="D106:H106"/>
    <mergeCell ref="F90:H90"/>
    <mergeCell ref="C93:H93"/>
    <mergeCell ref="D94:H94"/>
    <mergeCell ref="D10:H10"/>
    <mergeCell ref="D107:H107"/>
    <mergeCell ref="F96:H96"/>
    <mergeCell ref="D74:H74"/>
    <mergeCell ref="D72:H72"/>
    <mergeCell ref="F73:H73"/>
    <mergeCell ref="F41:H41"/>
    <mergeCell ref="D39:H39"/>
    <mergeCell ref="C50:H50"/>
    <mergeCell ref="D51:H51"/>
    <mergeCell ref="D52:H52"/>
    <mergeCell ref="F53:H53"/>
    <mergeCell ref="C38:H38"/>
    <mergeCell ref="C68:H68"/>
    <mergeCell ref="D69:H69"/>
    <mergeCell ref="D70:H70"/>
    <mergeCell ref="C44:H44"/>
    <mergeCell ref="D45:H45"/>
    <mergeCell ref="D46:H46"/>
    <mergeCell ref="F47:H47"/>
    <mergeCell ref="F59:H59"/>
  </mergeCells>
  <pageMargins left="0.7" right="0.7" top="0.75" bottom="0.75" header="0.3" footer="0.3"/>
  <pageSetup scale="93" fitToHeight="2" orientation="portrait" r:id="rId1"/>
  <headerFooter>
    <oddFooter>&amp;LForm 9A
Project Team&amp;CCFA Forms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pageSetUpPr fitToPage="1"/>
  </sheetPr>
  <dimension ref="B1:AA32"/>
  <sheetViews>
    <sheetView showGridLines="0" zoomScaleNormal="100" workbookViewId="0">
      <selection activeCell="AD24" sqref="AD24"/>
    </sheetView>
  </sheetViews>
  <sheetFormatPr defaultColWidth="9.140625" defaultRowHeight="15" x14ac:dyDescent="0.25"/>
  <cols>
    <col min="1" max="2" width="1.7109375" style="13" customWidth="1"/>
    <col min="3" max="3" width="14.28515625" style="13" customWidth="1"/>
    <col min="4" max="4" width="30" style="13" customWidth="1"/>
    <col min="5" max="25" width="3.5703125" style="13" customWidth="1"/>
    <col min="26" max="26" width="1.7109375" style="13" customWidth="1"/>
    <col min="27" max="27" width="1.42578125" style="13" customWidth="1"/>
    <col min="28" max="16384" width="9.140625" style="13"/>
  </cols>
  <sheetData>
    <row r="1" spans="2:27" s="539" customFormat="1" ht="9" thickBot="1" x14ac:dyDescent="0.2"/>
    <row r="2" spans="2:27" s="539" customFormat="1" ht="9" customHeight="1" x14ac:dyDescent="0.15">
      <c r="B2" s="1867"/>
      <c r="C2" s="2452"/>
      <c r="D2" s="2452"/>
      <c r="E2" s="2453"/>
      <c r="F2" s="2453"/>
      <c r="G2" s="2453"/>
      <c r="H2" s="2453"/>
      <c r="I2" s="2453"/>
      <c r="J2" s="2453"/>
      <c r="K2" s="2453"/>
      <c r="L2" s="2453"/>
      <c r="M2" s="2453"/>
      <c r="N2" s="2453"/>
      <c r="O2" s="2453"/>
      <c r="P2" s="2453"/>
      <c r="Q2" s="2453"/>
      <c r="R2" s="2453"/>
      <c r="S2" s="2453"/>
      <c r="T2" s="2453"/>
      <c r="U2" s="2453"/>
      <c r="V2" s="2453"/>
      <c r="W2" s="2453"/>
      <c r="X2" s="2453"/>
      <c r="Y2" s="2453"/>
      <c r="Z2" s="2453"/>
      <c r="AA2" s="1868"/>
    </row>
    <row r="3" spans="2:27" ht="18.75" x14ac:dyDescent="0.3">
      <c r="B3" s="1229"/>
      <c r="C3" s="625" t="s">
        <v>391</v>
      </c>
      <c r="D3" s="1869"/>
      <c r="E3" s="1870"/>
      <c r="F3" s="1870"/>
      <c r="G3" s="1870"/>
      <c r="H3" s="1870"/>
      <c r="I3" s="1870"/>
      <c r="J3" s="1870"/>
      <c r="K3" s="1870"/>
      <c r="L3" s="1870"/>
      <c r="M3" s="1870"/>
      <c r="N3" s="1870"/>
      <c r="O3" s="1870"/>
      <c r="P3" s="1870"/>
      <c r="Q3" s="1870"/>
      <c r="R3" s="1870"/>
      <c r="S3" s="1870"/>
      <c r="T3" s="1870"/>
      <c r="U3" s="1870"/>
      <c r="V3" s="1870"/>
      <c r="W3" s="1870"/>
      <c r="X3" s="1870"/>
      <c r="Y3" s="1870"/>
      <c r="Z3" s="1871"/>
      <c r="AA3" s="1304"/>
    </row>
    <row r="4" spans="2:27" ht="7.5" customHeight="1" x14ac:dyDescent="0.25">
      <c r="B4" s="1229"/>
      <c r="C4" s="570"/>
      <c r="D4" s="570"/>
      <c r="E4" s="570"/>
      <c r="F4" s="570"/>
      <c r="G4" s="570"/>
      <c r="H4" s="570"/>
      <c r="I4" s="570"/>
      <c r="J4" s="570"/>
      <c r="K4" s="570"/>
      <c r="L4" s="570"/>
      <c r="M4" s="570"/>
      <c r="N4" s="570"/>
      <c r="O4" s="570"/>
      <c r="P4" s="649"/>
      <c r="Q4" s="649"/>
      <c r="R4" s="649"/>
      <c r="S4" s="649"/>
      <c r="T4" s="649"/>
      <c r="U4" s="649"/>
      <c r="V4" s="649"/>
      <c r="W4" s="649"/>
      <c r="X4" s="649"/>
      <c r="Y4" s="649"/>
      <c r="Z4" s="649"/>
      <c r="AA4" s="1304"/>
    </row>
    <row r="5" spans="2:27" ht="117.75" customHeight="1" x14ac:dyDescent="0.25">
      <c r="B5" s="1229"/>
      <c r="C5" s="2460"/>
      <c r="D5" s="2461"/>
      <c r="E5" s="1872" t="s">
        <v>392</v>
      </c>
      <c r="F5" s="2454" t="s">
        <v>393</v>
      </c>
      <c r="G5" s="2454" t="s">
        <v>394</v>
      </c>
      <c r="H5" s="2454" t="s">
        <v>395</v>
      </c>
      <c r="I5" s="2454" t="s">
        <v>396</v>
      </c>
      <c r="J5" s="2457" t="s">
        <v>397</v>
      </c>
      <c r="K5" s="2454" t="s">
        <v>398</v>
      </c>
      <c r="L5" s="2454" t="s">
        <v>399</v>
      </c>
      <c r="M5" s="2454" t="s">
        <v>400</v>
      </c>
      <c r="N5" s="2454" t="s">
        <v>401</v>
      </c>
      <c r="O5" s="2454" t="s">
        <v>402</v>
      </c>
      <c r="P5" s="2454" t="s">
        <v>403</v>
      </c>
      <c r="Q5" s="2454" t="s">
        <v>404</v>
      </c>
      <c r="R5" s="2454" t="s">
        <v>405</v>
      </c>
      <c r="S5" s="2454" t="s">
        <v>406</v>
      </c>
      <c r="T5" s="2454" t="s">
        <v>407</v>
      </c>
      <c r="U5" s="2454" t="s">
        <v>408</v>
      </c>
      <c r="V5" s="2454" t="s">
        <v>409</v>
      </c>
      <c r="W5" s="2454" t="s">
        <v>410</v>
      </c>
      <c r="X5" s="2462" t="s">
        <v>762</v>
      </c>
      <c r="Y5" s="1873"/>
      <c r="Z5" s="1874"/>
      <c r="AA5" s="1304"/>
    </row>
    <row r="6" spans="2:27" x14ac:dyDescent="0.25">
      <c r="B6" s="1229"/>
      <c r="C6" s="1875" t="s">
        <v>411</v>
      </c>
      <c r="D6" s="1876"/>
      <c r="E6" s="24"/>
      <c r="F6" s="2455"/>
      <c r="G6" s="2456"/>
      <c r="H6" s="2456"/>
      <c r="I6" s="2456"/>
      <c r="J6" s="2458"/>
      <c r="K6" s="2456"/>
      <c r="L6" s="2456"/>
      <c r="M6" s="2456"/>
      <c r="N6" s="2456"/>
      <c r="O6" s="2456"/>
      <c r="P6" s="2456"/>
      <c r="Q6" s="2456"/>
      <c r="R6" s="2456"/>
      <c r="S6" s="2456"/>
      <c r="T6" s="2456"/>
      <c r="U6" s="2456"/>
      <c r="V6" s="2456"/>
      <c r="W6" s="2456"/>
      <c r="X6" s="2463"/>
      <c r="Y6" s="1877"/>
      <c r="Z6" s="1878"/>
      <c r="AA6" s="1304"/>
    </row>
    <row r="7" spans="2:27" x14ac:dyDescent="0.25">
      <c r="B7" s="1229"/>
      <c r="C7" s="1879" t="s">
        <v>394</v>
      </c>
      <c r="D7" s="1880"/>
      <c r="E7" s="24"/>
      <c r="F7" s="24"/>
      <c r="G7" s="2455"/>
      <c r="H7" s="2456"/>
      <c r="I7" s="2456"/>
      <c r="J7" s="2458"/>
      <c r="K7" s="2456"/>
      <c r="L7" s="2456"/>
      <c r="M7" s="2456"/>
      <c r="N7" s="2456"/>
      <c r="O7" s="2456"/>
      <c r="P7" s="2456"/>
      <c r="Q7" s="2456"/>
      <c r="R7" s="2456"/>
      <c r="S7" s="2456"/>
      <c r="T7" s="2456"/>
      <c r="U7" s="2456"/>
      <c r="V7" s="2456"/>
      <c r="W7" s="2456"/>
      <c r="X7" s="2463"/>
      <c r="Y7" s="1877"/>
      <c r="Z7" s="1878"/>
      <c r="AA7" s="1304"/>
    </row>
    <row r="8" spans="2:27" x14ac:dyDescent="0.25">
      <c r="B8" s="1229"/>
      <c r="C8" s="1879" t="s">
        <v>395</v>
      </c>
      <c r="D8" s="1880"/>
      <c r="E8" s="24"/>
      <c r="F8" s="24"/>
      <c r="G8" s="24"/>
      <c r="H8" s="2455"/>
      <c r="I8" s="2456"/>
      <c r="J8" s="2458"/>
      <c r="K8" s="2456"/>
      <c r="L8" s="2456"/>
      <c r="M8" s="2456"/>
      <c r="N8" s="2456"/>
      <c r="O8" s="2456"/>
      <c r="P8" s="2456"/>
      <c r="Q8" s="2456"/>
      <c r="R8" s="2456"/>
      <c r="S8" s="2456"/>
      <c r="T8" s="2456"/>
      <c r="U8" s="2456"/>
      <c r="V8" s="2456"/>
      <c r="W8" s="2456"/>
      <c r="X8" s="2463"/>
      <c r="Y8" s="1877"/>
      <c r="Z8" s="1878"/>
      <c r="AA8" s="1304"/>
    </row>
    <row r="9" spans="2:27" x14ac:dyDescent="0.25">
      <c r="B9" s="1229"/>
      <c r="C9" s="1879" t="s">
        <v>396</v>
      </c>
      <c r="D9" s="1880"/>
      <c r="E9" s="24"/>
      <c r="F9" s="24"/>
      <c r="G9" s="24"/>
      <c r="H9" s="24"/>
      <c r="I9" s="2455"/>
      <c r="J9" s="2458"/>
      <c r="K9" s="2456"/>
      <c r="L9" s="2456"/>
      <c r="M9" s="2456"/>
      <c r="N9" s="2456"/>
      <c r="O9" s="2456"/>
      <c r="P9" s="2456"/>
      <c r="Q9" s="2456"/>
      <c r="R9" s="2456"/>
      <c r="S9" s="2456"/>
      <c r="T9" s="2456"/>
      <c r="U9" s="2456"/>
      <c r="V9" s="2456"/>
      <c r="W9" s="2456"/>
      <c r="X9" s="2463"/>
      <c r="Y9" s="1877"/>
      <c r="Z9" s="1878"/>
      <c r="AA9" s="1304"/>
    </row>
    <row r="10" spans="2:27" x14ac:dyDescent="0.25">
      <c r="B10" s="1229"/>
      <c r="C10" s="1879" t="s">
        <v>412</v>
      </c>
      <c r="D10" s="1880"/>
      <c r="E10" s="24"/>
      <c r="F10" s="24"/>
      <c r="G10" s="24"/>
      <c r="H10" s="24"/>
      <c r="I10" s="24"/>
      <c r="J10" s="2459"/>
      <c r="K10" s="2456"/>
      <c r="L10" s="2456"/>
      <c r="M10" s="2456"/>
      <c r="N10" s="2456"/>
      <c r="O10" s="2456"/>
      <c r="P10" s="2456"/>
      <c r="Q10" s="2456"/>
      <c r="R10" s="2456"/>
      <c r="S10" s="2456"/>
      <c r="T10" s="2456"/>
      <c r="U10" s="2456"/>
      <c r="V10" s="2456"/>
      <c r="W10" s="2456"/>
      <c r="X10" s="2463"/>
      <c r="Y10" s="1877"/>
      <c r="Z10" s="1878"/>
      <c r="AA10" s="1304"/>
    </row>
    <row r="11" spans="2:27" x14ac:dyDescent="0.25">
      <c r="B11" s="1229"/>
      <c r="C11" s="1879" t="s">
        <v>413</v>
      </c>
      <c r="D11" s="1880"/>
      <c r="E11" s="24"/>
      <c r="F11" s="24"/>
      <c r="G11" s="24"/>
      <c r="H11" s="24"/>
      <c r="I11" s="24"/>
      <c r="J11" s="24"/>
      <c r="K11" s="2455"/>
      <c r="L11" s="2456"/>
      <c r="M11" s="2456"/>
      <c r="N11" s="2456"/>
      <c r="O11" s="2456"/>
      <c r="P11" s="2456"/>
      <c r="Q11" s="2456"/>
      <c r="R11" s="2456"/>
      <c r="S11" s="2456"/>
      <c r="T11" s="2456"/>
      <c r="U11" s="2456"/>
      <c r="V11" s="2456"/>
      <c r="W11" s="2456"/>
      <c r="X11" s="2463"/>
      <c r="Y11" s="1877"/>
      <c r="Z11" s="1878"/>
      <c r="AA11" s="1304"/>
    </row>
    <row r="12" spans="2:27" x14ac:dyDescent="0.25">
      <c r="B12" s="1229"/>
      <c r="C12" s="1879" t="s">
        <v>414</v>
      </c>
      <c r="D12" s="1880"/>
      <c r="E12" s="24"/>
      <c r="F12" s="24"/>
      <c r="G12" s="24"/>
      <c r="H12" s="24"/>
      <c r="I12" s="24"/>
      <c r="J12" s="24"/>
      <c r="K12" s="24"/>
      <c r="L12" s="2455"/>
      <c r="M12" s="2456"/>
      <c r="N12" s="2456"/>
      <c r="O12" s="2456"/>
      <c r="P12" s="2456"/>
      <c r="Q12" s="2456"/>
      <c r="R12" s="2456"/>
      <c r="S12" s="2456"/>
      <c r="T12" s="2456"/>
      <c r="U12" s="2456"/>
      <c r="V12" s="2456"/>
      <c r="W12" s="2456"/>
      <c r="X12" s="2463"/>
      <c r="Y12" s="1877"/>
      <c r="Z12" s="1878"/>
      <c r="AA12" s="1304"/>
    </row>
    <row r="13" spans="2:27" x14ac:dyDescent="0.25">
      <c r="B13" s="1229"/>
      <c r="C13" s="1879" t="s">
        <v>415</v>
      </c>
      <c r="D13" s="1880"/>
      <c r="E13" s="24"/>
      <c r="F13" s="24"/>
      <c r="G13" s="24"/>
      <c r="H13" s="24"/>
      <c r="I13" s="24"/>
      <c r="J13" s="24"/>
      <c r="K13" s="24"/>
      <c r="L13" s="24"/>
      <c r="M13" s="2455"/>
      <c r="N13" s="2456"/>
      <c r="O13" s="2456"/>
      <c r="P13" s="2456"/>
      <c r="Q13" s="2456"/>
      <c r="R13" s="2456"/>
      <c r="S13" s="2456"/>
      <c r="T13" s="2456"/>
      <c r="U13" s="2456"/>
      <c r="V13" s="2456"/>
      <c r="W13" s="2456"/>
      <c r="X13" s="2463"/>
      <c r="Y13" s="1877"/>
      <c r="Z13" s="1878"/>
      <c r="AA13" s="1304"/>
    </row>
    <row r="14" spans="2:27" x14ac:dyDescent="0.25">
      <c r="B14" s="1229"/>
      <c r="C14" s="1879" t="s">
        <v>416</v>
      </c>
      <c r="D14" s="1880"/>
      <c r="E14" s="24"/>
      <c r="F14" s="24"/>
      <c r="G14" s="24"/>
      <c r="H14" s="24"/>
      <c r="I14" s="24"/>
      <c r="J14" s="24"/>
      <c r="K14" s="24"/>
      <c r="L14" s="24"/>
      <c r="M14" s="24"/>
      <c r="N14" s="2456"/>
      <c r="O14" s="2456"/>
      <c r="P14" s="2456"/>
      <c r="Q14" s="2456"/>
      <c r="R14" s="2456"/>
      <c r="S14" s="2456"/>
      <c r="T14" s="2456"/>
      <c r="U14" s="2456"/>
      <c r="V14" s="2456"/>
      <c r="W14" s="2456"/>
      <c r="X14" s="2463"/>
      <c r="Y14" s="1877"/>
      <c r="Z14" s="1878"/>
      <c r="AA14" s="1304"/>
    </row>
    <row r="15" spans="2:27" x14ac:dyDescent="0.25">
      <c r="B15" s="1229"/>
      <c r="C15" s="1879" t="s">
        <v>402</v>
      </c>
      <c r="D15" s="1880"/>
      <c r="E15" s="24"/>
      <c r="F15" s="24"/>
      <c r="G15" s="24"/>
      <c r="H15" s="24"/>
      <c r="I15" s="24"/>
      <c r="J15" s="24"/>
      <c r="K15" s="24"/>
      <c r="L15" s="24"/>
      <c r="M15" s="24"/>
      <c r="N15" s="24"/>
      <c r="O15" s="2456"/>
      <c r="P15" s="2456"/>
      <c r="Q15" s="2456"/>
      <c r="R15" s="2456"/>
      <c r="S15" s="2456"/>
      <c r="T15" s="2456"/>
      <c r="U15" s="2456"/>
      <c r="V15" s="2456"/>
      <c r="W15" s="2456"/>
      <c r="X15" s="2463"/>
      <c r="Y15" s="1877"/>
      <c r="Z15" s="1878"/>
      <c r="AA15" s="1304"/>
    </row>
    <row r="16" spans="2:27" x14ac:dyDescent="0.25">
      <c r="B16" s="1229"/>
      <c r="C16" s="1879" t="s">
        <v>403</v>
      </c>
      <c r="D16" s="1880"/>
      <c r="E16" s="24"/>
      <c r="F16" s="24"/>
      <c r="G16" s="24"/>
      <c r="H16" s="24"/>
      <c r="I16" s="24"/>
      <c r="J16" s="24"/>
      <c r="K16" s="24"/>
      <c r="L16" s="24"/>
      <c r="M16" s="24"/>
      <c r="N16" s="24"/>
      <c r="O16" s="24"/>
      <c r="P16" s="2456"/>
      <c r="Q16" s="2456"/>
      <c r="R16" s="2456"/>
      <c r="S16" s="2456"/>
      <c r="T16" s="2456"/>
      <c r="U16" s="2456"/>
      <c r="V16" s="2456"/>
      <c r="W16" s="2456"/>
      <c r="X16" s="2463"/>
      <c r="Y16" s="1877"/>
      <c r="Z16" s="1878"/>
      <c r="AA16" s="1304"/>
    </row>
    <row r="17" spans="2:27" x14ac:dyDescent="0.25">
      <c r="B17" s="1229"/>
      <c r="C17" s="1879" t="s">
        <v>417</v>
      </c>
      <c r="D17" s="1880"/>
      <c r="E17" s="24"/>
      <c r="F17" s="24"/>
      <c r="G17" s="24"/>
      <c r="H17" s="24"/>
      <c r="I17" s="24"/>
      <c r="J17" s="24"/>
      <c r="K17" s="24"/>
      <c r="L17" s="24"/>
      <c r="M17" s="24"/>
      <c r="N17" s="24"/>
      <c r="O17" s="24"/>
      <c r="P17" s="24"/>
      <c r="Q17" s="2456"/>
      <c r="R17" s="2456"/>
      <c r="S17" s="2456"/>
      <c r="T17" s="2456"/>
      <c r="U17" s="2456"/>
      <c r="V17" s="2456"/>
      <c r="W17" s="2456"/>
      <c r="X17" s="2463"/>
      <c r="Y17" s="1877"/>
      <c r="Z17" s="1878"/>
      <c r="AA17" s="1304"/>
    </row>
    <row r="18" spans="2:27" x14ac:dyDescent="0.25">
      <c r="B18" s="1229"/>
      <c r="C18" s="1879" t="s">
        <v>405</v>
      </c>
      <c r="D18" s="1880"/>
      <c r="E18" s="24"/>
      <c r="F18" s="24"/>
      <c r="G18" s="24"/>
      <c r="H18" s="24"/>
      <c r="I18" s="24"/>
      <c r="J18" s="24"/>
      <c r="K18" s="24"/>
      <c r="L18" s="24"/>
      <c r="M18" s="24"/>
      <c r="N18" s="24"/>
      <c r="O18" s="24"/>
      <c r="P18" s="24"/>
      <c r="Q18" s="24"/>
      <c r="R18" s="2456"/>
      <c r="S18" s="2456"/>
      <c r="T18" s="2456"/>
      <c r="U18" s="2456"/>
      <c r="V18" s="2456"/>
      <c r="W18" s="2456"/>
      <c r="X18" s="2463"/>
      <c r="Y18" s="1877"/>
      <c r="Z18" s="1878"/>
      <c r="AA18" s="1304"/>
    </row>
    <row r="19" spans="2:27" x14ac:dyDescent="0.25">
      <c r="B19" s="1229"/>
      <c r="C19" s="1879" t="s">
        <v>406</v>
      </c>
      <c r="D19" s="1880"/>
      <c r="E19" s="24"/>
      <c r="F19" s="24"/>
      <c r="G19" s="24"/>
      <c r="H19" s="24"/>
      <c r="I19" s="24"/>
      <c r="J19" s="24"/>
      <c r="K19" s="24"/>
      <c r="L19" s="24"/>
      <c r="M19" s="24"/>
      <c r="N19" s="24"/>
      <c r="O19" s="24"/>
      <c r="P19" s="24"/>
      <c r="Q19" s="24"/>
      <c r="R19" s="24"/>
      <c r="S19" s="2456"/>
      <c r="T19" s="2456"/>
      <c r="U19" s="2456"/>
      <c r="V19" s="2456"/>
      <c r="W19" s="2456"/>
      <c r="X19" s="2463"/>
      <c r="Y19" s="1877"/>
      <c r="Z19" s="1878"/>
      <c r="AA19" s="1304"/>
    </row>
    <row r="20" spans="2:27" x14ac:dyDescent="0.25">
      <c r="B20" s="1229"/>
      <c r="C20" s="1879" t="s">
        <v>407</v>
      </c>
      <c r="D20" s="1880"/>
      <c r="E20" s="24"/>
      <c r="F20" s="24"/>
      <c r="G20" s="24"/>
      <c r="H20" s="24"/>
      <c r="I20" s="24"/>
      <c r="J20" s="24"/>
      <c r="K20" s="24"/>
      <c r="L20" s="24"/>
      <c r="M20" s="24"/>
      <c r="N20" s="24"/>
      <c r="O20" s="24"/>
      <c r="P20" s="24"/>
      <c r="Q20" s="24"/>
      <c r="R20" s="24"/>
      <c r="S20" s="24"/>
      <c r="T20" s="2456"/>
      <c r="U20" s="2456"/>
      <c r="V20" s="2456"/>
      <c r="W20" s="2456"/>
      <c r="X20" s="2463"/>
      <c r="Y20" s="1877"/>
      <c r="Z20" s="1878"/>
      <c r="AA20" s="1304"/>
    </row>
    <row r="21" spans="2:27" x14ac:dyDescent="0.25">
      <c r="B21" s="1229"/>
      <c r="C21" s="1879" t="s">
        <v>418</v>
      </c>
      <c r="D21" s="1880"/>
      <c r="E21" s="24"/>
      <c r="F21" s="24"/>
      <c r="G21" s="24"/>
      <c r="H21" s="24"/>
      <c r="I21" s="24"/>
      <c r="J21" s="24"/>
      <c r="K21" s="24"/>
      <c r="L21" s="24"/>
      <c r="M21" s="24"/>
      <c r="N21" s="24"/>
      <c r="O21" s="24"/>
      <c r="P21" s="24"/>
      <c r="Q21" s="24"/>
      <c r="R21" s="24"/>
      <c r="S21" s="24"/>
      <c r="T21" s="24"/>
      <c r="U21" s="2456"/>
      <c r="V21" s="2456"/>
      <c r="W21" s="2456"/>
      <c r="X21" s="2463"/>
      <c r="Y21" s="1877"/>
      <c r="Z21" s="1878"/>
      <c r="AA21" s="1304"/>
    </row>
    <row r="22" spans="2:27" x14ac:dyDescent="0.25">
      <c r="B22" s="1229"/>
      <c r="C22" s="1879" t="s">
        <v>409</v>
      </c>
      <c r="D22" s="1880"/>
      <c r="E22" s="24"/>
      <c r="F22" s="24"/>
      <c r="G22" s="24"/>
      <c r="H22" s="24"/>
      <c r="I22" s="24"/>
      <c r="J22" s="24"/>
      <c r="K22" s="24"/>
      <c r="L22" s="24"/>
      <c r="M22" s="24"/>
      <c r="N22" s="24"/>
      <c r="O22" s="24"/>
      <c r="P22" s="24"/>
      <c r="Q22" s="24"/>
      <c r="R22" s="24"/>
      <c r="S22" s="24"/>
      <c r="T22" s="24"/>
      <c r="U22" s="24"/>
      <c r="V22" s="2456"/>
      <c r="W22" s="2456"/>
      <c r="X22" s="2463"/>
      <c r="Y22" s="1877"/>
      <c r="Z22" s="1878"/>
      <c r="AA22" s="1304"/>
    </row>
    <row r="23" spans="2:27" x14ac:dyDescent="0.25">
      <c r="B23" s="1229"/>
      <c r="C23" s="1879" t="s">
        <v>410</v>
      </c>
      <c r="D23" s="1880"/>
      <c r="E23" s="24"/>
      <c r="F23" s="24"/>
      <c r="G23" s="24"/>
      <c r="H23" s="24"/>
      <c r="I23" s="24"/>
      <c r="J23" s="24"/>
      <c r="K23" s="24"/>
      <c r="L23" s="24"/>
      <c r="M23" s="24"/>
      <c r="N23" s="24"/>
      <c r="O23" s="24"/>
      <c r="P23" s="24"/>
      <c r="Q23" s="24"/>
      <c r="R23" s="24"/>
      <c r="S23" s="24"/>
      <c r="T23" s="24"/>
      <c r="U23" s="24"/>
      <c r="V23" s="24"/>
      <c r="W23" s="2456"/>
      <c r="X23" s="2463"/>
      <c r="Y23" s="657"/>
      <c r="Z23" s="1878"/>
      <c r="AA23" s="1304"/>
    </row>
    <row r="24" spans="2:27" x14ac:dyDescent="0.25">
      <c r="B24" s="1229"/>
      <c r="C24" s="1879" t="s">
        <v>762</v>
      </c>
      <c r="D24" s="1880"/>
      <c r="E24" s="24"/>
      <c r="F24" s="26"/>
      <c r="G24" s="26"/>
      <c r="H24" s="26"/>
      <c r="I24" s="26"/>
      <c r="J24" s="26"/>
      <c r="K24" s="26"/>
      <c r="L24" s="26"/>
      <c r="M24" s="26"/>
      <c r="N24" s="26"/>
      <c r="O24" s="26"/>
      <c r="P24" s="26"/>
      <c r="Q24" s="26"/>
      <c r="R24" s="26"/>
      <c r="S24" s="26"/>
      <c r="T24" s="26"/>
      <c r="U24" s="26"/>
      <c r="V24" s="26"/>
      <c r="W24" s="26"/>
      <c r="X24" s="2463"/>
      <c r="Y24" s="657"/>
      <c r="Z24" s="1878"/>
      <c r="AA24" s="1304"/>
    </row>
    <row r="25" spans="2:27" x14ac:dyDescent="0.25">
      <c r="B25" s="1229"/>
      <c r="C25" s="1881" t="s">
        <v>371</v>
      </c>
      <c r="D25" s="27"/>
      <c r="E25" s="25"/>
      <c r="F25" s="26"/>
      <c r="G25" s="26"/>
      <c r="H25" s="26"/>
      <c r="I25" s="26"/>
      <c r="J25" s="26"/>
      <c r="K25" s="26"/>
      <c r="L25" s="26"/>
      <c r="M25" s="26"/>
      <c r="N25" s="26"/>
      <c r="O25" s="26"/>
      <c r="P25" s="26"/>
      <c r="Q25" s="26"/>
      <c r="R25" s="26"/>
      <c r="S25" s="26"/>
      <c r="T25" s="26"/>
      <c r="U25" s="26"/>
      <c r="V25" s="26"/>
      <c r="W25" s="26"/>
      <c r="X25" s="26"/>
      <c r="Y25" s="653" t="s">
        <v>210</v>
      </c>
      <c r="Z25" s="1878"/>
      <c r="AA25" s="1304"/>
    </row>
    <row r="26" spans="2:27" x14ac:dyDescent="0.25">
      <c r="B26" s="1229"/>
      <c r="C26" s="1882" t="s">
        <v>371</v>
      </c>
      <c r="D26" s="27"/>
      <c r="E26" s="7"/>
      <c r="F26" s="8"/>
      <c r="G26" s="8"/>
      <c r="H26" s="8"/>
      <c r="I26" s="8"/>
      <c r="J26" s="8"/>
      <c r="K26" s="8"/>
      <c r="L26" s="8"/>
      <c r="M26" s="8"/>
      <c r="N26" s="8"/>
      <c r="O26" s="8"/>
      <c r="P26" s="8"/>
      <c r="Q26" s="8"/>
      <c r="R26" s="8"/>
      <c r="S26" s="8"/>
      <c r="T26" s="8"/>
      <c r="U26" s="8"/>
      <c r="V26" s="8"/>
      <c r="W26" s="8"/>
      <c r="X26" s="8"/>
      <c r="Y26" s="205"/>
      <c r="Z26" s="1883"/>
      <c r="AA26" s="1304"/>
    </row>
    <row r="27" spans="2:27" ht="7.5" customHeight="1" x14ac:dyDescent="0.25">
      <c r="B27" s="1229"/>
      <c r="C27" s="1884"/>
      <c r="D27" s="1885"/>
      <c r="E27" s="1886"/>
      <c r="F27" s="1886"/>
      <c r="G27" s="1886"/>
      <c r="H27" s="1886"/>
      <c r="I27" s="1886"/>
      <c r="J27" s="1886"/>
      <c r="K27" s="1886"/>
      <c r="L27" s="1886"/>
      <c r="M27" s="1887"/>
      <c r="N27" s="1887"/>
      <c r="O27" s="1887"/>
      <c r="P27" s="1887"/>
      <c r="Q27" s="1887"/>
      <c r="R27" s="1887"/>
      <c r="S27" s="1887"/>
      <c r="T27" s="1887"/>
      <c r="U27" s="1887"/>
      <c r="V27" s="1887"/>
      <c r="W27" s="1887"/>
      <c r="X27" s="1887"/>
      <c r="Y27" s="1888"/>
      <c r="Z27" s="649"/>
      <c r="AA27" s="1304"/>
    </row>
    <row r="28" spans="2:27" x14ac:dyDescent="0.25">
      <c r="B28" s="1229"/>
      <c r="C28" s="1884"/>
      <c r="D28" s="1885"/>
      <c r="E28" s="1886"/>
      <c r="F28" s="1886"/>
      <c r="G28" s="1886"/>
      <c r="H28" s="1886"/>
      <c r="I28" s="1886"/>
      <c r="J28" s="1886"/>
      <c r="K28" s="1886"/>
      <c r="L28" s="1886"/>
      <c r="M28" s="2465"/>
      <c r="N28" s="2466"/>
      <c r="O28" s="2466"/>
      <c r="P28" s="2466"/>
      <c r="Q28" s="2466"/>
      <c r="R28" s="2466"/>
      <c r="S28" s="2466"/>
      <c r="T28" s="2466"/>
      <c r="U28" s="2466"/>
      <c r="V28" s="2467"/>
      <c r="W28" s="657"/>
      <c r="X28" s="657"/>
      <c r="Y28" s="657"/>
      <c r="Z28" s="649"/>
      <c r="AA28" s="1304"/>
    </row>
    <row r="29" spans="2:27" ht="7.5" customHeight="1" x14ac:dyDescent="0.25">
      <c r="B29" s="1229"/>
      <c r="C29" s="1884"/>
      <c r="D29" s="1885"/>
      <c r="E29" s="1886"/>
      <c r="F29" s="1886"/>
      <c r="G29" s="1886"/>
      <c r="H29" s="1886"/>
      <c r="I29" s="1886"/>
      <c r="J29" s="1886"/>
      <c r="K29" s="1886"/>
      <c r="L29" s="1886"/>
      <c r="M29" s="1887"/>
      <c r="N29" s="1887"/>
      <c r="O29" s="657"/>
      <c r="P29" s="657"/>
      <c r="Q29" s="657"/>
      <c r="R29" s="657"/>
      <c r="S29" s="657"/>
      <c r="T29" s="657"/>
      <c r="U29" s="657"/>
      <c r="V29" s="657"/>
      <c r="W29" s="657"/>
      <c r="X29" s="657"/>
      <c r="Y29" s="657"/>
      <c r="Z29" s="649"/>
      <c r="AA29" s="1304"/>
    </row>
    <row r="30" spans="2:27" x14ac:dyDescent="0.25">
      <c r="B30" s="1229"/>
      <c r="C30" s="1889" t="s">
        <v>419</v>
      </c>
      <c r="D30" s="1889"/>
      <c r="E30" s="1889"/>
      <c r="F30" s="1889"/>
      <c r="G30" s="1889"/>
      <c r="H30" s="1889"/>
      <c r="I30" s="1889"/>
      <c r="J30" s="1889"/>
      <c r="K30" s="1889"/>
      <c r="L30" s="1889"/>
      <c r="M30" s="673"/>
      <c r="N30" s="673"/>
      <c r="O30" s="673"/>
      <c r="P30" s="673"/>
      <c r="Q30" s="673"/>
      <c r="R30" s="673"/>
      <c r="S30" s="673"/>
      <c r="T30" s="673"/>
      <c r="U30" s="673"/>
      <c r="V30" s="673"/>
      <c r="W30" s="673"/>
      <c r="X30" s="673"/>
      <c r="Y30" s="673"/>
      <c r="Z30" s="649"/>
      <c r="AA30" s="1304"/>
    </row>
    <row r="31" spans="2:27" ht="45" customHeight="1" x14ac:dyDescent="0.25">
      <c r="B31" s="1229"/>
      <c r="C31" s="2464"/>
      <c r="D31" s="1991"/>
      <c r="E31" s="1991"/>
      <c r="F31" s="1991"/>
      <c r="G31" s="1991"/>
      <c r="H31" s="1991"/>
      <c r="I31" s="1991"/>
      <c r="J31" s="1991"/>
      <c r="K31" s="1991"/>
      <c r="L31" s="1991"/>
      <c r="M31" s="1991"/>
      <c r="N31" s="1991"/>
      <c r="O31" s="1991"/>
      <c r="P31" s="1991"/>
      <c r="Q31" s="1991"/>
      <c r="R31" s="1991"/>
      <c r="S31" s="1991"/>
      <c r="T31" s="1991"/>
      <c r="U31" s="1991"/>
      <c r="V31" s="1991"/>
      <c r="W31" s="1991"/>
      <c r="X31" s="1991"/>
      <c r="Y31" s="1992"/>
      <c r="Z31" s="649"/>
      <c r="AA31" s="1304"/>
    </row>
    <row r="32" spans="2:27" ht="9" customHeight="1" thickBot="1" x14ac:dyDescent="0.3">
      <c r="B32" s="1624"/>
      <c r="C32" s="1312"/>
      <c r="D32" s="1312"/>
      <c r="E32" s="1312"/>
      <c r="F32" s="1312"/>
      <c r="G32" s="1312"/>
      <c r="H32" s="1312"/>
      <c r="I32" s="1312"/>
      <c r="J32" s="1312"/>
      <c r="K32" s="1312"/>
      <c r="L32" s="1312"/>
      <c r="M32" s="1312"/>
      <c r="N32" s="1312"/>
      <c r="O32" s="1312"/>
      <c r="P32" s="1312"/>
      <c r="Q32" s="1312"/>
      <c r="R32" s="1312"/>
      <c r="S32" s="1312"/>
      <c r="T32" s="1312"/>
      <c r="U32" s="1312"/>
      <c r="V32" s="1312"/>
      <c r="W32" s="1312"/>
      <c r="X32" s="1312"/>
      <c r="Y32" s="1312"/>
      <c r="Z32" s="1312"/>
      <c r="AA32" s="1382"/>
    </row>
  </sheetData>
  <sheetProtection algorithmName="SHA-512" hashValue="WsYitYMYh7eXJo7Fkia+RPtvA2CdBJBPsT33XCwWBsYo93HMvMx1vJ7xWEtlqXJEDDwg7dZ6Sl8Y/0n/M3c1Mg==" saltValue="v5BE0PYYPJvJq20Aa2U1nw==" spinCount="100000" sheet="1" formatCells="0" formatColumns="0" formatRows="0"/>
  <mergeCells count="23">
    <mergeCell ref="C31:Y31"/>
    <mergeCell ref="S5:S19"/>
    <mergeCell ref="T5:T20"/>
    <mergeCell ref="U5:U21"/>
    <mergeCell ref="V5:V22"/>
    <mergeCell ref="M5:M13"/>
    <mergeCell ref="N5:N14"/>
    <mergeCell ref="M28:V28"/>
    <mergeCell ref="C2:Z2"/>
    <mergeCell ref="F5:F6"/>
    <mergeCell ref="G5:G7"/>
    <mergeCell ref="P5:P16"/>
    <mergeCell ref="H5:H8"/>
    <mergeCell ref="I5:I9"/>
    <mergeCell ref="J5:J10"/>
    <mergeCell ref="K5:K11"/>
    <mergeCell ref="L5:L12"/>
    <mergeCell ref="W5:W23"/>
    <mergeCell ref="Q5:Q17"/>
    <mergeCell ref="R5:R18"/>
    <mergeCell ref="O5:O15"/>
    <mergeCell ref="C5:D5"/>
    <mergeCell ref="X5:X24"/>
  </mergeCells>
  <conditionalFormatting sqref="E6:W24">
    <cfRule type="cellIs" dxfId="1" priority="1" operator="equal">
      <formula>"X"</formula>
    </cfRule>
  </conditionalFormatting>
  <conditionalFormatting sqref="E5:Y5 Y6:Y22 E25:Y27 E28:M28 E29:N29">
    <cfRule type="cellIs" dxfId="0" priority="2" operator="equal">
      <formula>"X"</formula>
    </cfRule>
  </conditionalFormatting>
  <dataValidations count="1">
    <dataValidation type="list" allowBlank="1" showInputMessage="1" showErrorMessage="1" sqref="F7:F26 G8:G26 H9:H26 I10:I26 J11:J26 K12:K26 L13:L26 M14:M26 N15:N26 O16:O26 P17:P26 Q18:Q26 R19:R26 S20:S26 T21:T26 U22:U26 V23:V26 W25:X26 Y26 E6:E26" xr:uid="{00000000-0002-0000-2200-000000000000}">
      <formula1>"X"</formula1>
    </dataValidation>
  </dataValidations>
  <pageMargins left="0.7" right="0.7" top="0.75" bottom="0.75" header="0.3" footer="0.3"/>
  <pageSetup scale="87" orientation="landscape" r:id="rId1"/>
  <headerFooter>
    <oddFooter>&amp;LForm 9B
Identity of Interest Matrix&amp;CCFA Forms</oddFooter>
  </headerFooter>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B1:M47"/>
  <sheetViews>
    <sheetView showGridLines="0" zoomScaleNormal="100" workbookViewId="0">
      <selection activeCell="T25" sqref="T25"/>
    </sheetView>
  </sheetViews>
  <sheetFormatPr defaultColWidth="9.140625" defaultRowHeight="15" x14ac:dyDescent="0.25"/>
  <cols>
    <col min="1" max="2" width="1.7109375" style="13" customWidth="1"/>
    <col min="3" max="3" width="27.140625" style="13" customWidth="1"/>
    <col min="4" max="4" width="9.140625" style="13"/>
    <col min="5" max="5" width="11.42578125" style="13" customWidth="1"/>
    <col min="6" max="6" width="15.28515625" style="13" customWidth="1"/>
    <col min="7" max="7" width="13.140625" style="13" customWidth="1"/>
    <col min="8" max="8" width="9.140625" style="13"/>
    <col min="9" max="9" width="14.5703125" style="13" bestFit="1" customWidth="1"/>
    <col min="10" max="11" width="11" style="13" customWidth="1"/>
    <col min="12" max="12" width="14.85546875" style="13" customWidth="1"/>
    <col min="13" max="13" width="1.7109375" style="13" customWidth="1"/>
    <col min="14" max="16384" width="9.140625" style="13"/>
  </cols>
  <sheetData>
    <row r="1" spans="2:13" ht="7.5" customHeight="1" thickBot="1" x14ac:dyDescent="0.3">
      <c r="B1" s="18"/>
      <c r="C1" s="18"/>
      <c r="D1" s="18"/>
      <c r="E1" s="18"/>
      <c r="F1" s="18"/>
      <c r="G1" s="18"/>
      <c r="H1" s="18"/>
      <c r="I1" s="18"/>
      <c r="J1" s="18"/>
      <c r="K1" s="18"/>
      <c r="L1" s="18"/>
      <c r="M1" s="19"/>
    </row>
    <row r="2" spans="2:13" ht="9" customHeight="1" x14ac:dyDescent="0.3">
      <c r="B2" s="1890"/>
      <c r="C2" s="1891"/>
      <c r="D2" s="1892"/>
      <c r="E2" s="1891"/>
      <c r="F2" s="1891"/>
      <c r="G2" s="1891"/>
      <c r="H2" s="1891"/>
      <c r="I2" s="1891"/>
      <c r="J2" s="1891"/>
      <c r="K2" s="1892"/>
      <c r="L2" s="1891"/>
      <c r="M2" s="1893"/>
    </row>
    <row r="3" spans="2:13" ht="18.75" x14ac:dyDescent="0.3">
      <c r="B3" s="1894"/>
      <c r="C3" s="1975" t="s">
        <v>828</v>
      </c>
      <c r="D3" s="1975"/>
      <c r="E3" s="1975"/>
      <c r="F3" s="1975"/>
      <c r="G3" s="1975"/>
      <c r="H3" s="1975"/>
      <c r="I3" s="1975"/>
      <c r="J3" s="1975"/>
      <c r="K3" s="1975"/>
      <c r="L3" s="1975"/>
      <c r="M3" s="1895"/>
    </row>
    <row r="4" spans="2:13" x14ac:dyDescent="0.25">
      <c r="B4" s="1896"/>
      <c r="C4" s="1897"/>
      <c r="D4" s="1897"/>
      <c r="E4" s="1897"/>
      <c r="F4" s="1897"/>
      <c r="G4" s="1897"/>
      <c r="H4" s="1897"/>
      <c r="I4" s="649"/>
      <c r="J4" s="649"/>
      <c r="K4" s="649"/>
      <c r="L4" s="649"/>
      <c r="M4" s="1898"/>
    </row>
    <row r="5" spans="2:13" ht="16.5" thickBot="1" x14ac:dyDescent="0.3">
      <c r="B5" s="1896"/>
      <c r="C5" s="1899" t="s">
        <v>829</v>
      </c>
      <c r="D5" s="1900"/>
      <c r="E5" s="1901"/>
      <c r="F5" s="1897"/>
      <c r="G5" s="1897"/>
      <c r="H5" s="1897"/>
      <c r="I5" s="1897"/>
      <c r="J5" s="1897"/>
      <c r="K5" s="1897"/>
      <c r="L5" s="1897"/>
      <c r="M5" s="1898"/>
    </row>
    <row r="6" spans="2:13" ht="24.75" thickBot="1" x14ac:dyDescent="0.3">
      <c r="B6" s="1902"/>
      <c r="C6" s="1903" t="s">
        <v>661</v>
      </c>
      <c r="D6" s="1904" t="s">
        <v>420</v>
      </c>
      <c r="E6" s="1905" t="s">
        <v>421</v>
      </c>
      <c r="F6" s="1906" t="s">
        <v>422</v>
      </c>
      <c r="G6" s="1906" t="s">
        <v>423</v>
      </c>
      <c r="H6" s="1906" t="s">
        <v>445</v>
      </c>
      <c r="I6" s="1906" t="s">
        <v>424</v>
      </c>
      <c r="J6" s="1906" t="s">
        <v>527</v>
      </c>
      <c r="K6" s="1906" t="s">
        <v>425</v>
      </c>
      <c r="L6" s="1907" t="s">
        <v>426</v>
      </c>
      <c r="M6" s="1895"/>
    </row>
    <row r="7" spans="2:13" x14ac:dyDescent="0.25">
      <c r="B7" s="1908"/>
      <c r="C7" s="147"/>
      <c r="D7" s="164" t="s">
        <v>475</v>
      </c>
      <c r="E7" s="165" t="s">
        <v>464</v>
      </c>
      <c r="F7" s="57"/>
      <c r="G7" s="136"/>
      <c r="H7" s="137"/>
      <c r="I7" s="137"/>
      <c r="J7" s="137" t="s">
        <v>464</v>
      </c>
      <c r="K7" s="161"/>
      <c r="L7" s="138"/>
      <c r="M7" s="1895"/>
    </row>
    <row r="8" spans="2:13" x14ac:dyDescent="0.25">
      <c r="B8" s="1902"/>
      <c r="C8" s="148"/>
      <c r="D8" s="166"/>
      <c r="E8" s="167"/>
      <c r="F8" s="141"/>
      <c r="G8" s="142"/>
      <c r="H8" s="143"/>
      <c r="I8" s="143"/>
      <c r="J8" s="143"/>
      <c r="K8" s="162"/>
      <c r="L8" s="144"/>
      <c r="M8" s="1895"/>
    </row>
    <row r="9" spans="2:13" x14ac:dyDescent="0.25">
      <c r="B9" s="1902"/>
      <c r="C9" s="148"/>
      <c r="D9" s="166"/>
      <c r="E9" s="167"/>
      <c r="F9" s="141"/>
      <c r="G9" s="142"/>
      <c r="H9" s="143"/>
      <c r="I9" s="143"/>
      <c r="J9" s="143"/>
      <c r="K9" s="162"/>
      <c r="L9" s="144"/>
      <c r="M9" s="1895"/>
    </row>
    <row r="10" spans="2:13" x14ac:dyDescent="0.25">
      <c r="B10" s="1902"/>
      <c r="C10" s="148"/>
      <c r="D10" s="166"/>
      <c r="E10" s="167"/>
      <c r="F10" s="141"/>
      <c r="G10" s="142"/>
      <c r="H10" s="143"/>
      <c r="I10" s="143"/>
      <c r="J10" s="143"/>
      <c r="K10" s="162"/>
      <c r="L10" s="144"/>
      <c r="M10" s="1895"/>
    </row>
    <row r="11" spans="2:13" x14ac:dyDescent="0.25">
      <c r="B11" s="1902"/>
      <c r="C11" s="148"/>
      <c r="D11" s="166"/>
      <c r="E11" s="167"/>
      <c r="F11" s="141"/>
      <c r="G11" s="142"/>
      <c r="H11" s="143"/>
      <c r="I11" s="143"/>
      <c r="J11" s="143"/>
      <c r="K11" s="162"/>
      <c r="L11" s="144"/>
      <c r="M11" s="1895"/>
    </row>
    <row r="12" spans="2:13" x14ac:dyDescent="0.25">
      <c r="B12" s="1902"/>
      <c r="C12" s="148"/>
      <c r="D12" s="166"/>
      <c r="E12" s="167"/>
      <c r="F12" s="141"/>
      <c r="G12" s="142"/>
      <c r="H12" s="143"/>
      <c r="I12" s="143"/>
      <c r="J12" s="143"/>
      <c r="K12" s="162"/>
      <c r="L12" s="144"/>
      <c r="M12" s="1895"/>
    </row>
    <row r="13" spans="2:13" x14ac:dyDescent="0.25">
      <c r="B13" s="1902"/>
      <c r="C13" s="148"/>
      <c r="D13" s="166"/>
      <c r="E13" s="167"/>
      <c r="F13" s="141"/>
      <c r="G13" s="142"/>
      <c r="H13" s="143"/>
      <c r="I13" s="143"/>
      <c r="J13" s="143"/>
      <c r="K13" s="162"/>
      <c r="L13" s="144"/>
      <c r="M13" s="1895"/>
    </row>
    <row r="14" spans="2:13" x14ac:dyDescent="0.25">
      <c r="B14" s="1902"/>
      <c r="C14" s="148"/>
      <c r="D14" s="166"/>
      <c r="E14" s="167"/>
      <c r="F14" s="141"/>
      <c r="G14" s="142"/>
      <c r="H14" s="143"/>
      <c r="I14" s="143"/>
      <c r="J14" s="143"/>
      <c r="K14" s="162"/>
      <c r="L14" s="144"/>
      <c r="M14" s="1895"/>
    </row>
    <row r="15" spans="2:13" x14ac:dyDescent="0.25">
      <c r="B15" s="1902"/>
      <c r="C15" s="148"/>
      <c r="D15" s="166"/>
      <c r="E15" s="167"/>
      <c r="F15" s="141"/>
      <c r="G15" s="142"/>
      <c r="H15" s="143"/>
      <c r="I15" s="143"/>
      <c r="J15" s="143"/>
      <c r="K15" s="162"/>
      <c r="L15" s="144"/>
      <c r="M15" s="1895"/>
    </row>
    <row r="16" spans="2:13" x14ac:dyDescent="0.25">
      <c r="B16" s="1902"/>
      <c r="C16" s="148"/>
      <c r="D16" s="166"/>
      <c r="E16" s="167"/>
      <c r="F16" s="141"/>
      <c r="G16" s="142"/>
      <c r="H16" s="143"/>
      <c r="I16" s="143"/>
      <c r="J16" s="143"/>
      <c r="K16" s="162"/>
      <c r="L16" s="144"/>
      <c r="M16" s="1895"/>
    </row>
    <row r="17" spans="2:13" x14ac:dyDescent="0.25">
      <c r="B17" s="1902"/>
      <c r="C17" s="148"/>
      <c r="D17" s="166"/>
      <c r="E17" s="167"/>
      <c r="F17" s="141"/>
      <c r="G17" s="142"/>
      <c r="H17" s="143"/>
      <c r="I17" s="143"/>
      <c r="J17" s="143"/>
      <c r="K17" s="162"/>
      <c r="L17" s="144"/>
      <c r="M17" s="1895"/>
    </row>
    <row r="18" spans="2:13" x14ac:dyDescent="0.25">
      <c r="B18" s="1902"/>
      <c r="C18" s="148"/>
      <c r="D18" s="166"/>
      <c r="E18" s="167"/>
      <c r="F18" s="141"/>
      <c r="G18" s="142"/>
      <c r="H18" s="143"/>
      <c r="I18" s="143"/>
      <c r="J18" s="143"/>
      <c r="K18" s="162"/>
      <c r="L18" s="144"/>
      <c r="M18" s="1895"/>
    </row>
    <row r="19" spans="2:13" x14ac:dyDescent="0.25">
      <c r="B19" s="1902"/>
      <c r="C19" s="148"/>
      <c r="D19" s="166"/>
      <c r="E19" s="167"/>
      <c r="F19" s="141"/>
      <c r="G19" s="142"/>
      <c r="H19" s="143"/>
      <c r="I19" s="143"/>
      <c r="J19" s="143"/>
      <c r="K19" s="162"/>
      <c r="L19" s="144"/>
      <c r="M19" s="1895"/>
    </row>
    <row r="20" spans="2:13" x14ac:dyDescent="0.25">
      <c r="B20" s="1902"/>
      <c r="C20" s="148"/>
      <c r="D20" s="166"/>
      <c r="E20" s="167"/>
      <c r="F20" s="141"/>
      <c r="G20" s="142"/>
      <c r="H20" s="143"/>
      <c r="I20" s="143"/>
      <c r="J20" s="143"/>
      <c r="K20" s="162"/>
      <c r="L20" s="144"/>
      <c r="M20" s="1895"/>
    </row>
    <row r="21" spans="2:13" ht="15.75" thickBot="1" x14ac:dyDescent="0.3">
      <c r="B21" s="1902"/>
      <c r="C21" s="177"/>
      <c r="D21" s="178"/>
      <c r="E21" s="179"/>
      <c r="F21" s="180"/>
      <c r="G21" s="172"/>
      <c r="H21" s="173"/>
      <c r="I21" s="173"/>
      <c r="J21" s="173"/>
      <c r="K21" s="175"/>
      <c r="L21" s="176"/>
      <c r="M21" s="1895"/>
    </row>
    <row r="22" spans="2:13" ht="6.75" customHeight="1" x14ac:dyDescent="0.25">
      <c r="B22" s="1902"/>
      <c r="C22" s="1909"/>
      <c r="D22" s="1910"/>
      <c r="E22" s="1910"/>
      <c r="F22" s="1911"/>
      <c r="G22" s="1909"/>
      <c r="H22" s="1912"/>
      <c r="I22" s="1912"/>
      <c r="J22" s="1912"/>
      <c r="K22" s="1912"/>
      <c r="L22" s="1912"/>
      <c r="M22" s="1895"/>
    </row>
    <row r="23" spans="2:13" ht="7.5" customHeight="1" x14ac:dyDescent="0.25">
      <c r="B23" s="1902"/>
      <c r="C23" s="1913"/>
      <c r="D23" s="1913"/>
      <c r="E23" s="1913"/>
      <c r="F23" s="1914"/>
      <c r="G23" s="1913"/>
      <c r="H23" s="1915"/>
      <c r="I23" s="1915"/>
      <c r="J23" s="1915"/>
      <c r="K23" s="1915"/>
      <c r="L23" s="1915"/>
      <c r="M23" s="1895"/>
    </row>
    <row r="24" spans="2:13" ht="16.5" thickBot="1" x14ac:dyDescent="0.3">
      <c r="B24" s="1896"/>
      <c r="C24" s="1899" t="s">
        <v>830</v>
      </c>
      <c r="D24" s="1900"/>
      <c r="E24" s="1901"/>
      <c r="F24" s="1897"/>
      <c r="G24" s="1897"/>
      <c r="H24" s="1897"/>
      <c r="I24" s="1897"/>
      <c r="J24" s="1897"/>
      <c r="K24" s="1897"/>
      <c r="L24" s="1897"/>
      <c r="M24" s="1898"/>
    </row>
    <row r="25" spans="2:13" ht="24.75" thickBot="1" x14ac:dyDescent="0.3">
      <c r="B25" s="1902"/>
      <c r="C25" s="1903" t="s">
        <v>662</v>
      </c>
      <c r="D25" s="1904" t="s">
        <v>420</v>
      </c>
      <c r="E25" s="1905" t="s">
        <v>421</v>
      </c>
      <c r="F25" s="1906" t="s">
        <v>422</v>
      </c>
      <c r="G25" s="1906" t="s">
        <v>423</v>
      </c>
      <c r="H25" s="1906" t="s">
        <v>445</v>
      </c>
      <c r="I25" s="1906" t="s">
        <v>526</v>
      </c>
      <c r="J25" s="1906" t="s">
        <v>527</v>
      </c>
      <c r="K25" s="1906" t="s">
        <v>448</v>
      </c>
      <c r="L25" s="1907" t="s">
        <v>426</v>
      </c>
      <c r="M25" s="1895"/>
    </row>
    <row r="26" spans="2:13" x14ac:dyDescent="0.25">
      <c r="B26" s="1908"/>
      <c r="C26" s="149"/>
      <c r="D26" s="134" t="s">
        <v>475</v>
      </c>
      <c r="E26" s="135" t="s">
        <v>464</v>
      </c>
      <c r="F26" s="145"/>
      <c r="G26" s="136"/>
      <c r="H26" s="137"/>
      <c r="I26" s="159" t="s">
        <v>464</v>
      </c>
      <c r="J26" s="137" t="s">
        <v>464</v>
      </c>
      <c r="K26" s="161"/>
      <c r="L26" s="138"/>
      <c r="M26" s="1895"/>
    </row>
    <row r="27" spans="2:13" x14ac:dyDescent="0.25">
      <c r="B27" s="1902"/>
      <c r="C27" s="150"/>
      <c r="D27" s="139"/>
      <c r="E27" s="140"/>
      <c r="F27" s="146"/>
      <c r="G27" s="142"/>
      <c r="H27" s="143"/>
      <c r="I27" s="160"/>
      <c r="J27" s="143"/>
      <c r="K27" s="162"/>
      <c r="L27" s="144"/>
      <c r="M27" s="1895"/>
    </row>
    <row r="28" spans="2:13" x14ac:dyDescent="0.25">
      <c r="B28" s="1902"/>
      <c r="C28" s="150"/>
      <c r="D28" s="139"/>
      <c r="E28" s="140"/>
      <c r="F28" s="146"/>
      <c r="G28" s="142"/>
      <c r="H28" s="143"/>
      <c r="I28" s="160"/>
      <c r="J28" s="143"/>
      <c r="K28" s="162"/>
      <c r="L28" s="144"/>
      <c r="M28" s="1895"/>
    </row>
    <row r="29" spans="2:13" x14ac:dyDescent="0.25">
      <c r="B29" s="1902"/>
      <c r="C29" s="150"/>
      <c r="D29" s="139"/>
      <c r="E29" s="140"/>
      <c r="F29" s="146"/>
      <c r="G29" s="142"/>
      <c r="H29" s="143"/>
      <c r="I29" s="160"/>
      <c r="J29" s="143"/>
      <c r="K29" s="162"/>
      <c r="L29" s="144"/>
      <c r="M29" s="1895"/>
    </row>
    <row r="30" spans="2:13" x14ac:dyDescent="0.25">
      <c r="B30" s="1902"/>
      <c r="C30" s="150"/>
      <c r="D30" s="139"/>
      <c r="E30" s="140"/>
      <c r="F30" s="146"/>
      <c r="G30" s="142"/>
      <c r="H30" s="143"/>
      <c r="I30" s="160"/>
      <c r="J30" s="143"/>
      <c r="K30" s="162"/>
      <c r="L30" s="144"/>
      <c r="M30" s="1895"/>
    </row>
    <row r="31" spans="2:13" x14ac:dyDescent="0.25">
      <c r="B31" s="1902"/>
      <c r="C31" s="150"/>
      <c r="D31" s="139"/>
      <c r="E31" s="140"/>
      <c r="F31" s="146"/>
      <c r="G31" s="142"/>
      <c r="H31" s="143"/>
      <c r="I31" s="160"/>
      <c r="J31" s="143"/>
      <c r="K31" s="162"/>
      <c r="L31" s="144"/>
      <c r="M31" s="1895"/>
    </row>
    <row r="32" spans="2:13" x14ac:dyDescent="0.25">
      <c r="B32" s="1902"/>
      <c r="C32" s="150"/>
      <c r="D32" s="139"/>
      <c r="E32" s="140"/>
      <c r="F32" s="146"/>
      <c r="G32" s="142"/>
      <c r="H32" s="143"/>
      <c r="I32" s="160"/>
      <c r="J32" s="143"/>
      <c r="K32" s="162"/>
      <c r="L32" s="144"/>
      <c r="M32" s="1895"/>
    </row>
    <row r="33" spans="2:13" x14ac:dyDescent="0.25">
      <c r="B33" s="1902"/>
      <c r="C33" s="150"/>
      <c r="D33" s="139"/>
      <c r="E33" s="140"/>
      <c r="F33" s="146"/>
      <c r="G33" s="142"/>
      <c r="H33" s="143"/>
      <c r="I33" s="160"/>
      <c r="J33" s="143"/>
      <c r="K33" s="162"/>
      <c r="L33" s="144"/>
      <c r="M33" s="1895"/>
    </row>
    <row r="34" spans="2:13" x14ac:dyDescent="0.25">
      <c r="B34" s="1902"/>
      <c r="C34" s="150"/>
      <c r="D34" s="139"/>
      <c r="E34" s="140"/>
      <c r="F34" s="146"/>
      <c r="G34" s="142"/>
      <c r="H34" s="143"/>
      <c r="I34" s="160"/>
      <c r="J34" s="143"/>
      <c r="K34" s="162"/>
      <c r="L34" s="144"/>
      <c r="M34" s="1895"/>
    </row>
    <row r="35" spans="2:13" x14ac:dyDescent="0.25">
      <c r="B35" s="1902"/>
      <c r="C35" s="150"/>
      <c r="D35" s="139"/>
      <c r="E35" s="140"/>
      <c r="F35" s="146"/>
      <c r="G35" s="142"/>
      <c r="H35" s="143"/>
      <c r="I35" s="160"/>
      <c r="J35" s="143"/>
      <c r="K35" s="162"/>
      <c r="L35" s="144"/>
      <c r="M35" s="1895"/>
    </row>
    <row r="36" spans="2:13" x14ac:dyDescent="0.25">
      <c r="B36" s="1902"/>
      <c r="C36" s="150"/>
      <c r="D36" s="139"/>
      <c r="E36" s="140"/>
      <c r="F36" s="146"/>
      <c r="G36" s="142"/>
      <c r="H36" s="143"/>
      <c r="I36" s="160"/>
      <c r="J36" s="143"/>
      <c r="K36" s="162"/>
      <c r="L36" s="144"/>
      <c r="M36" s="1895"/>
    </row>
    <row r="37" spans="2:13" x14ac:dyDescent="0.25">
      <c r="B37" s="1902"/>
      <c r="C37" s="150"/>
      <c r="D37" s="139"/>
      <c r="E37" s="140"/>
      <c r="F37" s="146"/>
      <c r="G37" s="142"/>
      <c r="H37" s="143"/>
      <c r="I37" s="160"/>
      <c r="J37" s="143"/>
      <c r="K37" s="162"/>
      <c r="L37" s="144"/>
      <c r="M37" s="1895"/>
    </row>
    <row r="38" spans="2:13" x14ac:dyDescent="0.25">
      <c r="B38" s="1902"/>
      <c r="C38" s="150"/>
      <c r="D38" s="139"/>
      <c r="E38" s="140"/>
      <c r="F38" s="146"/>
      <c r="G38" s="142"/>
      <c r="H38" s="143"/>
      <c r="I38" s="160"/>
      <c r="J38" s="143"/>
      <c r="K38" s="162"/>
      <c r="L38" s="144"/>
      <c r="M38" s="1895"/>
    </row>
    <row r="39" spans="2:13" x14ac:dyDescent="0.25">
      <c r="B39" s="1902"/>
      <c r="C39" s="150"/>
      <c r="D39" s="139"/>
      <c r="E39" s="140"/>
      <c r="F39" s="146"/>
      <c r="G39" s="142"/>
      <c r="H39" s="143"/>
      <c r="I39" s="160"/>
      <c r="J39" s="143"/>
      <c r="K39" s="162"/>
      <c r="L39" s="144"/>
      <c r="M39" s="1895"/>
    </row>
    <row r="40" spans="2:13" ht="15.75" thickBot="1" x14ac:dyDescent="0.3">
      <c r="B40" s="1902"/>
      <c r="C40" s="168"/>
      <c r="D40" s="169"/>
      <c r="E40" s="170"/>
      <c r="F40" s="171"/>
      <c r="G40" s="172"/>
      <c r="H40" s="173"/>
      <c r="I40" s="174"/>
      <c r="J40" s="173"/>
      <c r="K40" s="175"/>
      <c r="L40" s="176"/>
      <c r="M40" s="1895"/>
    </row>
    <row r="41" spans="2:13" ht="7.5" customHeight="1" x14ac:dyDescent="0.25">
      <c r="B41" s="1902"/>
      <c r="C41" s="1916"/>
      <c r="D41" s="1911"/>
      <c r="E41" s="1911"/>
      <c r="F41" s="1909"/>
      <c r="G41" s="1909"/>
      <c r="H41" s="1912"/>
      <c r="I41" s="1917"/>
      <c r="J41" s="1912"/>
      <c r="K41" s="1912"/>
      <c r="L41" s="1912"/>
      <c r="M41" s="1895"/>
    </row>
    <row r="42" spans="2:13" ht="9" customHeight="1" thickBot="1" x14ac:dyDescent="0.3">
      <c r="B42" s="1918"/>
      <c r="C42" s="1919"/>
      <c r="D42" s="1919"/>
      <c r="E42" s="1919"/>
      <c r="F42" s="1919"/>
      <c r="G42" s="1919"/>
      <c r="H42" s="1919"/>
      <c r="I42" s="1919"/>
      <c r="J42" s="1919"/>
      <c r="K42" s="1919"/>
      <c r="L42" s="1919"/>
      <c r="M42" s="1920"/>
    </row>
    <row r="47" spans="2:13" ht="14.25" customHeight="1" x14ac:dyDescent="0.25"/>
  </sheetData>
  <sheetProtection algorithmName="SHA-512" hashValue="Y0Z7tCU1ExxhO0VpVBoiD6pL2BAiO8DLL3CmNHDofopZ1WrE1QWPz1SfgAOvhtgPmCB9dQCFZoz3wi/6xK2Cig==" saltValue="xwSZwNOHQM2CodoYz3vYWw==" spinCount="100000" sheet="1" formatCells="0" formatColumns="0" formatRows="0" insertRows="0"/>
  <mergeCells count="1">
    <mergeCell ref="C3:L3"/>
  </mergeCells>
  <dataValidations count="5">
    <dataValidation type="list" allowBlank="1" showInputMessage="1" showErrorMessage="1" sqref="D7:D22 D26:D41" xr:uid="{00000000-0002-0000-2300-000000000000}">
      <formula1>Project_Type</formula1>
    </dataValidation>
    <dataValidation type="list" allowBlank="1" showInputMessage="1" showErrorMessage="1" sqref="E7:E22 E26:E41" xr:uid="{00000000-0002-0000-2300-000001000000}">
      <formula1>Act_Typ</formula1>
    </dataValidation>
    <dataValidation type="list" allowBlank="1" showInputMessage="1" showErrorMessage="1" sqref="J7:J22" xr:uid="{00000000-0002-0000-2300-000002000000}">
      <formula1>OnTime_OnBudget</formula1>
    </dataValidation>
    <dataValidation type="list" allowBlank="1" showInputMessage="1" showErrorMessage="1" sqref="I26:I41" xr:uid="{00000000-0002-0000-2300-000003000000}">
      <formula1>Project_Status</formula1>
    </dataValidation>
    <dataValidation type="list" allowBlank="1" showInputMessage="1" showErrorMessage="1" sqref="J26:J41" xr:uid="{00000000-0002-0000-2300-000004000000}">
      <formula1>OnTime_OnBudget2</formula1>
    </dataValidation>
  </dataValidations>
  <pageMargins left="0.7" right="0.7" top="0.75" bottom="0.75" header="0.3" footer="0.3"/>
  <pageSetup scale="87" orientation="landscape" r:id="rId1"/>
  <headerFooter>
    <oddFooter>&amp;LForm 9C
Project Sponsor Experience&amp;CCFA Forms</oddFooter>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B1:L43"/>
  <sheetViews>
    <sheetView showGridLines="0" zoomScaleNormal="100" workbookViewId="0">
      <selection activeCell="N28" sqref="N28"/>
    </sheetView>
  </sheetViews>
  <sheetFormatPr defaultColWidth="9.140625" defaultRowHeight="15" x14ac:dyDescent="0.25"/>
  <cols>
    <col min="1" max="2" width="1.7109375" style="13" customWidth="1"/>
    <col min="3" max="3" width="27.140625" style="13" customWidth="1"/>
    <col min="4" max="5" width="9.140625" style="13"/>
    <col min="6" max="6" width="15.28515625" style="13" customWidth="1"/>
    <col min="7" max="7" width="14.28515625" style="13" customWidth="1"/>
    <col min="8" max="9" width="16.5703125" style="13" customWidth="1"/>
    <col min="10" max="10" width="14.85546875" style="13" customWidth="1"/>
    <col min="11" max="11" width="17.140625" style="13" customWidth="1"/>
    <col min="12" max="12" width="1.7109375" style="13" customWidth="1"/>
    <col min="13" max="16384" width="9.140625" style="13"/>
  </cols>
  <sheetData>
    <row r="1" spans="2:12" ht="7.5" customHeight="1" thickBot="1" x14ac:dyDescent="0.3">
      <c r="B1" s="19"/>
      <c r="C1" s="19"/>
      <c r="D1" s="19"/>
      <c r="E1" s="19"/>
      <c r="F1" s="19"/>
      <c r="G1" s="19"/>
      <c r="H1" s="19"/>
      <c r="I1" s="19"/>
      <c r="J1" s="19"/>
      <c r="K1" s="19"/>
      <c r="L1" s="19"/>
    </row>
    <row r="2" spans="2:12" ht="9" customHeight="1" x14ac:dyDescent="0.3">
      <c r="B2" s="1890"/>
      <c r="C2" s="1921"/>
      <c r="D2" s="1891"/>
      <c r="E2" s="1891"/>
      <c r="F2" s="1891"/>
      <c r="G2" s="1891"/>
      <c r="H2" s="1891"/>
      <c r="I2" s="1892"/>
      <c r="J2" s="1891"/>
      <c r="K2" s="1891"/>
      <c r="L2" s="1893"/>
    </row>
    <row r="3" spans="2:12" ht="18.75" x14ac:dyDescent="0.3">
      <c r="B3" s="1894"/>
      <c r="C3" s="625" t="s">
        <v>466</v>
      </c>
      <c r="D3" s="1922"/>
      <c r="E3" s="1922"/>
      <c r="F3" s="1922"/>
      <c r="G3" s="1922"/>
      <c r="H3" s="1922"/>
      <c r="I3" s="1922"/>
      <c r="J3" s="1922"/>
      <c r="K3" s="1922"/>
      <c r="L3" s="1895"/>
    </row>
    <row r="4" spans="2:12" x14ac:dyDescent="0.25">
      <c r="B4" s="1896"/>
      <c r="C4" s="1255"/>
      <c r="D4" s="1897"/>
      <c r="E4" s="1897"/>
      <c r="F4" s="1897"/>
      <c r="G4" s="1897"/>
      <c r="H4" s="1897"/>
      <c r="I4" s="1897"/>
      <c r="J4" s="1897"/>
      <c r="K4" s="1897"/>
      <c r="L4" s="1898"/>
    </row>
    <row r="5" spans="2:12" x14ac:dyDescent="0.25">
      <c r="B5" s="1902"/>
      <c r="C5" s="1923" t="s">
        <v>427</v>
      </c>
      <c r="D5" s="2468" t="str">
        <f>IF('1'!G22="",Messages!B121,'1'!G22)</f>
        <v>Enter Development Consultant Firm Name on Form 1</v>
      </c>
      <c r="E5" s="2469"/>
      <c r="F5" s="2469"/>
      <c r="G5" s="2469"/>
      <c r="H5" s="2469"/>
      <c r="I5" s="2469"/>
      <c r="J5" s="2470"/>
      <c r="K5" s="649"/>
      <c r="L5" s="1924"/>
    </row>
    <row r="6" spans="2:12" ht="3.75" customHeight="1" thickBot="1" x14ac:dyDescent="0.3">
      <c r="B6" s="1902"/>
      <c r="C6" s="653"/>
      <c r="D6" s="649"/>
      <c r="E6" s="649"/>
      <c r="F6" s="649"/>
      <c r="G6" s="649"/>
      <c r="H6" s="649"/>
      <c r="I6" s="649"/>
      <c r="J6" s="649"/>
      <c r="K6" s="649"/>
      <c r="L6" s="1895"/>
    </row>
    <row r="7" spans="2:12" ht="24.75" thickBot="1" x14ac:dyDescent="0.3">
      <c r="B7" s="1902"/>
      <c r="C7" s="1925" t="s">
        <v>661</v>
      </c>
      <c r="D7" s="1904" t="s">
        <v>420</v>
      </c>
      <c r="E7" s="1905" t="s">
        <v>421</v>
      </c>
      <c r="F7" s="1906" t="s">
        <v>423</v>
      </c>
      <c r="G7" s="1906" t="s">
        <v>445</v>
      </c>
      <c r="H7" s="1906" t="s">
        <v>424</v>
      </c>
      <c r="I7" s="1904" t="s">
        <v>533</v>
      </c>
      <c r="J7" s="1906" t="s">
        <v>425</v>
      </c>
      <c r="K7" s="1907" t="s">
        <v>426</v>
      </c>
      <c r="L7" s="1895"/>
    </row>
    <row r="8" spans="2:12" x14ac:dyDescent="0.25">
      <c r="B8" s="1908"/>
      <c r="C8" s="34"/>
      <c r="D8" s="427" t="s">
        <v>475</v>
      </c>
      <c r="E8" s="428" t="s">
        <v>464</v>
      </c>
      <c r="F8" s="429"/>
      <c r="G8" s="430"/>
      <c r="H8" s="431"/>
      <c r="I8" s="431" t="s">
        <v>464</v>
      </c>
      <c r="J8" s="432"/>
      <c r="K8" s="433"/>
      <c r="L8" s="1895"/>
    </row>
    <row r="9" spans="2:12" x14ac:dyDescent="0.25">
      <c r="B9" s="1902"/>
      <c r="C9" s="37"/>
      <c r="D9" s="139"/>
      <c r="E9" s="434"/>
      <c r="F9" s="435"/>
      <c r="G9" s="152"/>
      <c r="H9" s="436"/>
      <c r="I9" s="436"/>
      <c r="J9" s="437"/>
      <c r="K9" s="438"/>
      <c r="L9" s="1895"/>
    </row>
    <row r="10" spans="2:12" x14ac:dyDescent="0.25">
      <c r="B10" s="1902"/>
      <c r="C10" s="37"/>
      <c r="D10" s="139"/>
      <c r="E10" s="434"/>
      <c r="F10" s="435"/>
      <c r="G10" s="152"/>
      <c r="H10" s="436"/>
      <c r="I10" s="436"/>
      <c r="J10" s="437"/>
      <c r="K10" s="438"/>
      <c r="L10" s="1895"/>
    </row>
    <row r="11" spans="2:12" x14ac:dyDescent="0.25">
      <c r="B11" s="1902"/>
      <c r="C11" s="37"/>
      <c r="D11" s="139"/>
      <c r="E11" s="434"/>
      <c r="F11" s="435"/>
      <c r="G11" s="152"/>
      <c r="H11" s="436"/>
      <c r="I11" s="436"/>
      <c r="J11" s="437"/>
      <c r="K11" s="438"/>
      <c r="L11" s="1895"/>
    </row>
    <row r="12" spans="2:12" x14ac:dyDescent="0.25">
      <c r="B12" s="1902"/>
      <c r="C12" s="37"/>
      <c r="D12" s="139"/>
      <c r="E12" s="434"/>
      <c r="F12" s="435"/>
      <c r="G12" s="152"/>
      <c r="H12" s="436"/>
      <c r="I12" s="436"/>
      <c r="J12" s="437"/>
      <c r="K12" s="438"/>
      <c r="L12" s="1895"/>
    </row>
    <row r="13" spans="2:12" x14ac:dyDescent="0.25">
      <c r="B13" s="1902"/>
      <c r="C13" s="37"/>
      <c r="D13" s="139"/>
      <c r="E13" s="434"/>
      <c r="F13" s="435"/>
      <c r="G13" s="152"/>
      <c r="H13" s="436"/>
      <c r="I13" s="436"/>
      <c r="J13" s="437"/>
      <c r="K13" s="438"/>
      <c r="L13" s="1895"/>
    </row>
    <row r="14" spans="2:12" x14ac:dyDescent="0.25">
      <c r="B14" s="1902"/>
      <c r="C14" s="37"/>
      <c r="D14" s="139"/>
      <c r="E14" s="434"/>
      <c r="F14" s="435"/>
      <c r="G14" s="152"/>
      <c r="H14" s="436"/>
      <c r="I14" s="436"/>
      <c r="J14" s="437"/>
      <c r="K14" s="438"/>
      <c r="L14" s="1895"/>
    </row>
    <row r="15" spans="2:12" x14ac:dyDescent="0.25">
      <c r="B15" s="1902"/>
      <c r="C15" s="37"/>
      <c r="D15" s="139"/>
      <c r="E15" s="434"/>
      <c r="F15" s="435"/>
      <c r="G15" s="152"/>
      <c r="H15" s="436"/>
      <c r="I15" s="436"/>
      <c r="J15" s="437"/>
      <c r="K15" s="438"/>
      <c r="L15" s="1895"/>
    </row>
    <row r="16" spans="2:12" x14ac:dyDescent="0.25">
      <c r="B16" s="1902"/>
      <c r="C16" s="37"/>
      <c r="D16" s="139"/>
      <c r="E16" s="434"/>
      <c r="F16" s="435"/>
      <c r="G16" s="152"/>
      <c r="H16" s="436"/>
      <c r="I16" s="436"/>
      <c r="J16" s="437"/>
      <c r="K16" s="438"/>
      <c r="L16" s="1895"/>
    </row>
    <row r="17" spans="2:12" x14ac:dyDescent="0.25">
      <c r="B17" s="1902"/>
      <c r="C17" s="37"/>
      <c r="D17" s="139"/>
      <c r="E17" s="434"/>
      <c r="F17" s="435"/>
      <c r="G17" s="152"/>
      <c r="H17" s="436"/>
      <c r="I17" s="436"/>
      <c r="J17" s="437"/>
      <c r="K17" s="438"/>
      <c r="L17" s="1895"/>
    </row>
    <row r="18" spans="2:12" x14ac:dyDescent="0.25">
      <c r="B18" s="1902"/>
      <c r="C18" s="37"/>
      <c r="D18" s="139"/>
      <c r="E18" s="434"/>
      <c r="F18" s="435"/>
      <c r="G18" s="152"/>
      <c r="H18" s="436"/>
      <c r="I18" s="436"/>
      <c r="J18" s="437"/>
      <c r="K18" s="438"/>
      <c r="L18" s="1895"/>
    </row>
    <row r="19" spans="2:12" x14ac:dyDescent="0.25">
      <c r="B19" s="1902"/>
      <c r="C19" s="37"/>
      <c r="D19" s="139"/>
      <c r="E19" s="434"/>
      <c r="F19" s="435"/>
      <c r="G19" s="152"/>
      <c r="H19" s="436"/>
      <c r="I19" s="436"/>
      <c r="J19" s="437"/>
      <c r="K19" s="438"/>
      <c r="L19" s="1895"/>
    </row>
    <row r="20" spans="2:12" x14ac:dyDescent="0.25">
      <c r="B20" s="1902"/>
      <c r="C20" s="37"/>
      <c r="D20" s="139"/>
      <c r="E20" s="434"/>
      <c r="F20" s="435"/>
      <c r="G20" s="152"/>
      <c r="H20" s="436"/>
      <c r="I20" s="436"/>
      <c r="J20" s="437"/>
      <c r="K20" s="438"/>
      <c r="L20" s="1895"/>
    </row>
    <row r="21" spans="2:12" x14ac:dyDescent="0.25">
      <c r="B21" s="1902"/>
      <c r="C21" s="37"/>
      <c r="D21" s="139"/>
      <c r="E21" s="434"/>
      <c r="F21" s="435"/>
      <c r="G21" s="152"/>
      <c r="H21" s="436"/>
      <c r="I21" s="436"/>
      <c r="J21" s="437"/>
      <c r="K21" s="438"/>
      <c r="L21" s="1895"/>
    </row>
    <row r="22" spans="2:12" ht="15.75" thickBot="1" x14ac:dyDescent="0.3">
      <c r="B22" s="1902"/>
      <c r="C22" s="181"/>
      <c r="D22" s="169"/>
      <c r="E22" s="442"/>
      <c r="F22" s="569"/>
      <c r="G22" s="183"/>
      <c r="H22" s="444"/>
      <c r="I22" s="444"/>
      <c r="J22" s="445"/>
      <c r="K22" s="446"/>
      <c r="L22" s="1895"/>
    </row>
    <row r="23" spans="2:12" ht="7.5" customHeight="1" x14ac:dyDescent="0.25">
      <c r="B23" s="1902"/>
      <c r="C23" s="1926"/>
      <c r="D23" s="1927"/>
      <c r="E23" s="1927"/>
      <c r="F23" s="1928"/>
      <c r="G23" s="1927"/>
      <c r="H23" s="1929"/>
      <c r="I23" s="1929"/>
      <c r="J23" s="1912"/>
      <c r="K23" s="1912"/>
      <c r="L23" s="1895"/>
    </row>
    <row r="24" spans="2:12" ht="7.5" customHeight="1" x14ac:dyDescent="0.25">
      <c r="B24" s="1902"/>
      <c r="C24" s="653"/>
      <c r="D24" s="1913"/>
      <c r="E24" s="1913"/>
      <c r="F24" s="1913"/>
      <c r="G24" s="1913"/>
      <c r="H24" s="1913"/>
      <c r="I24" s="1913"/>
      <c r="J24" s="1913"/>
      <c r="K24" s="1913"/>
      <c r="L24" s="1898"/>
    </row>
    <row r="25" spans="2:12" ht="16.5" customHeight="1" thickBot="1" x14ac:dyDescent="0.3">
      <c r="B25" s="1902"/>
      <c r="C25" s="1899" t="s">
        <v>428</v>
      </c>
      <c r="D25" s="1899"/>
      <c r="E25" s="1899"/>
      <c r="F25" s="1899"/>
      <c r="G25" s="1899"/>
      <c r="H25" s="1897"/>
      <c r="I25" s="1897"/>
      <c r="J25" s="1897"/>
      <c r="K25" s="1897"/>
      <c r="L25" s="1898"/>
    </row>
    <row r="26" spans="2:12" ht="24.75" thickBot="1" x14ac:dyDescent="0.3">
      <c r="B26" s="1902"/>
      <c r="C26" s="1925" t="s">
        <v>662</v>
      </c>
      <c r="D26" s="1904" t="s">
        <v>420</v>
      </c>
      <c r="E26" s="1905" t="s">
        <v>421</v>
      </c>
      <c r="F26" s="1906" t="s">
        <v>423</v>
      </c>
      <c r="G26" s="1906" t="s">
        <v>445</v>
      </c>
      <c r="H26" s="1906" t="s">
        <v>526</v>
      </c>
      <c r="I26" s="1904" t="s">
        <v>533</v>
      </c>
      <c r="J26" s="1906" t="s">
        <v>534</v>
      </c>
      <c r="K26" s="1907" t="s">
        <v>426</v>
      </c>
      <c r="L26" s="1895"/>
    </row>
    <row r="27" spans="2:12" x14ac:dyDescent="0.25">
      <c r="B27" s="1902"/>
      <c r="C27" s="34"/>
      <c r="D27" s="439" t="s">
        <v>475</v>
      </c>
      <c r="E27" s="430" t="s">
        <v>464</v>
      </c>
      <c r="F27" s="428"/>
      <c r="G27" s="440"/>
      <c r="H27" s="431"/>
      <c r="I27" s="431" t="s">
        <v>464</v>
      </c>
      <c r="J27" s="432"/>
      <c r="K27" s="433"/>
      <c r="L27" s="1895"/>
    </row>
    <row r="28" spans="2:12" x14ac:dyDescent="0.25">
      <c r="B28" s="1902"/>
      <c r="C28" s="37"/>
      <c r="D28" s="151"/>
      <c r="E28" s="152"/>
      <c r="F28" s="434"/>
      <c r="G28" s="441"/>
      <c r="H28" s="436"/>
      <c r="I28" s="436"/>
      <c r="J28" s="437"/>
      <c r="K28" s="438"/>
      <c r="L28" s="1895"/>
    </row>
    <row r="29" spans="2:12" x14ac:dyDescent="0.25">
      <c r="B29" s="1902"/>
      <c r="C29" s="37"/>
      <c r="D29" s="151"/>
      <c r="E29" s="152"/>
      <c r="F29" s="434"/>
      <c r="G29" s="441"/>
      <c r="H29" s="436"/>
      <c r="I29" s="436"/>
      <c r="J29" s="437"/>
      <c r="K29" s="438"/>
      <c r="L29" s="1895"/>
    </row>
    <row r="30" spans="2:12" x14ac:dyDescent="0.25">
      <c r="B30" s="1902"/>
      <c r="C30" s="37"/>
      <c r="D30" s="151"/>
      <c r="E30" s="152"/>
      <c r="F30" s="434"/>
      <c r="G30" s="441"/>
      <c r="H30" s="436"/>
      <c r="I30" s="436"/>
      <c r="J30" s="437"/>
      <c r="K30" s="438"/>
      <c r="L30" s="1895"/>
    </row>
    <row r="31" spans="2:12" x14ac:dyDescent="0.25">
      <c r="B31" s="1902"/>
      <c r="C31" s="37"/>
      <c r="D31" s="151"/>
      <c r="E31" s="152"/>
      <c r="F31" s="434"/>
      <c r="G31" s="441"/>
      <c r="H31" s="436"/>
      <c r="I31" s="436"/>
      <c r="J31" s="437"/>
      <c r="K31" s="438"/>
      <c r="L31" s="1895"/>
    </row>
    <row r="32" spans="2:12" x14ac:dyDescent="0.25">
      <c r="B32" s="1902"/>
      <c r="C32" s="37"/>
      <c r="D32" s="151"/>
      <c r="E32" s="152"/>
      <c r="F32" s="434"/>
      <c r="G32" s="441"/>
      <c r="H32" s="436"/>
      <c r="I32" s="436"/>
      <c r="J32" s="437"/>
      <c r="K32" s="438"/>
      <c r="L32" s="1895"/>
    </row>
    <row r="33" spans="2:12" x14ac:dyDescent="0.25">
      <c r="B33" s="1902"/>
      <c r="C33" s="37"/>
      <c r="D33" s="151"/>
      <c r="E33" s="152"/>
      <c r="F33" s="434"/>
      <c r="G33" s="441"/>
      <c r="H33" s="436"/>
      <c r="I33" s="436"/>
      <c r="J33" s="437"/>
      <c r="K33" s="438"/>
      <c r="L33" s="1895"/>
    </row>
    <row r="34" spans="2:12" x14ac:dyDescent="0.25">
      <c r="B34" s="1902"/>
      <c r="C34" s="37"/>
      <c r="D34" s="151"/>
      <c r="E34" s="152"/>
      <c r="F34" s="434"/>
      <c r="G34" s="441"/>
      <c r="H34" s="436"/>
      <c r="I34" s="436"/>
      <c r="J34" s="437"/>
      <c r="K34" s="438"/>
      <c r="L34" s="1895"/>
    </row>
    <row r="35" spans="2:12" x14ac:dyDescent="0.25">
      <c r="B35" s="1902"/>
      <c r="C35" s="37"/>
      <c r="D35" s="151"/>
      <c r="E35" s="152"/>
      <c r="F35" s="434"/>
      <c r="G35" s="441"/>
      <c r="H35" s="436"/>
      <c r="I35" s="436"/>
      <c r="J35" s="437"/>
      <c r="K35" s="438"/>
      <c r="L35" s="1895"/>
    </row>
    <row r="36" spans="2:12" x14ac:dyDescent="0.25">
      <c r="B36" s="1902"/>
      <c r="C36" s="37"/>
      <c r="D36" s="151"/>
      <c r="E36" s="152"/>
      <c r="F36" s="434"/>
      <c r="G36" s="441"/>
      <c r="H36" s="436"/>
      <c r="I36" s="436"/>
      <c r="J36" s="437"/>
      <c r="K36" s="438"/>
      <c r="L36" s="1895"/>
    </row>
    <row r="37" spans="2:12" x14ac:dyDescent="0.25">
      <c r="B37" s="1902"/>
      <c r="C37" s="37"/>
      <c r="D37" s="151"/>
      <c r="E37" s="152"/>
      <c r="F37" s="434"/>
      <c r="G37" s="441"/>
      <c r="H37" s="436"/>
      <c r="I37" s="436"/>
      <c r="J37" s="437"/>
      <c r="K37" s="438"/>
      <c r="L37" s="1895"/>
    </row>
    <row r="38" spans="2:12" x14ac:dyDescent="0.25">
      <c r="B38" s="1902"/>
      <c r="C38" s="37"/>
      <c r="D38" s="151"/>
      <c r="E38" s="152"/>
      <c r="F38" s="434"/>
      <c r="G38" s="441"/>
      <c r="H38" s="436"/>
      <c r="I38" s="436"/>
      <c r="J38" s="437"/>
      <c r="K38" s="438"/>
      <c r="L38" s="1895"/>
    </row>
    <row r="39" spans="2:12" x14ac:dyDescent="0.25">
      <c r="B39" s="1902"/>
      <c r="C39" s="37"/>
      <c r="D39" s="151"/>
      <c r="E39" s="152"/>
      <c r="F39" s="434"/>
      <c r="G39" s="441"/>
      <c r="H39" s="436"/>
      <c r="I39" s="436"/>
      <c r="J39" s="437"/>
      <c r="K39" s="438"/>
      <c r="L39" s="1895"/>
    </row>
    <row r="40" spans="2:12" x14ac:dyDescent="0.25">
      <c r="B40" s="1902"/>
      <c r="C40" s="37"/>
      <c r="D40" s="151"/>
      <c r="E40" s="152"/>
      <c r="F40" s="434"/>
      <c r="G40" s="441"/>
      <c r="H40" s="436"/>
      <c r="I40" s="436"/>
      <c r="J40" s="437"/>
      <c r="K40" s="438"/>
      <c r="L40" s="1895"/>
    </row>
    <row r="41" spans="2:12" ht="15.75" thickBot="1" x14ac:dyDescent="0.3">
      <c r="B41" s="1902"/>
      <c r="C41" s="181"/>
      <c r="D41" s="182"/>
      <c r="E41" s="183"/>
      <c r="F41" s="442"/>
      <c r="G41" s="443"/>
      <c r="H41" s="444"/>
      <c r="I41" s="444"/>
      <c r="J41" s="445"/>
      <c r="K41" s="446"/>
      <c r="L41" s="1895"/>
    </row>
    <row r="42" spans="2:12" ht="7.5" customHeight="1" x14ac:dyDescent="0.25">
      <c r="B42" s="1902"/>
      <c r="C42" s="1926"/>
      <c r="D42" s="1926"/>
      <c r="E42" s="1927"/>
      <c r="F42" s="1927"/>
      <c r="G42" s="1929"/>
      <c r="H42" s="1929"/>
      <c r="I42" s="1929"/>
      <c r="J42" s="1912"/>
      <c r="K42" s="1912"/>
      <c r="L42" s="1895"/>
    </row>
    <row r="43" spans="2:12" ht="9" customHeight="1" thickBot="1" x14ac:dyDescent="0.3">
      <c r="B43" s="1918"/>
      <c r="C43" s="1930"/>
      <c r="D43" s="1919"/>
      <c r="E43" s="1919"/>
      <c r="F43" s="1919"/>
      <c r="G43" s="1919"/>
      <c r="H43" s="1919"/>
      <c r="I43" s="1919"/>
      <c r="J43" s="1919"/>
      <c r="K43" s="1919"/>
      <c r="L43" s="1920"/>
    </row>
  </sheetData>
  <sheetProtection algorithmName="SHA-512" hashValue="VG6WdTbyK0C+zkdJfnv1Ps2t00gRFXoHTs86dcAojrhMxgRwy5KylSYXtkzef5SmFi4F6peLmoqOgRNAkPaDXQ==" saltValue="olJt3u6DlD6R0YdBc1vMfg==" spinCount="100000" sheet="1" formatCells="0" formatColumns="0" formatRows="0" insertRows="0"/>
  <mergeCells count="1">
    <mergeCell ref="D5:J5"/>
  </mergeCells>
  <dataValidations count="5">
    <dataValidation type="list" allowBlank="1" showInputMessage="1" showErrorMessage="1" sqref="I8:I23" xr:uid="{00000000-0002-0000-2400-000000000000}">
      <formula1>OnTime_OnBudget</formula1>
    </dataValidation>
    <dataValidation type="list" allowBlank="1" showInputMessage="1" showErrorMessage="1" sqref="D8:D23 D27:D42" xr:uid="{00000000-0002-0000-2400-000001000000}">
      <formula1>Project_Type</formula1>
    </dataValidation>
    <dataValidation type="list" allowBlank="1" showInputMessage="1" showErrorMessage="1" sqref="E8:E23 E27:E42" xr:uid="{00000000-0002-0000-2400-000002000000}">
      <formula1>Act_Typ</formula1>
    </dataValidation>
    <dataValidation type="list" allowBlank="1" showInputMessage="1" showErrorMessage="1" sqref="H27:H42" xr:uid="{00000000-0002-0000-2400-000003000000}">
      <formula1>Project_Status</formula1>
    </dataValidation>
    <dataValidation type="list" allowBlank="1" showInputMessage="1" showErrorMessage="1" sqref="I27:I42" xr:uid="{00000000-0002-0000-2400-000004000000}">
      <formula1>OnTime_OnBudget2</formula1>
    </dataValidation>
  </dataValidations>
  <pageMargins left="0.7" right="0.7" top="0.75" bottom="0.75" header="0.3" footer="0.3"/>
  <pageSetup scale="85" orientation="landscape" r:id="rId1"/>
  <headerFooter>
    <oddFooter>&amp;LForm 9D
Project Development Consultant Experience&amp;CCFA Forms</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69CAC-0AA5-4F53-BA7B-0B72BC799932}">
  <dimension ref="A1:G20"/>
  <sheetViews>
    <sheetView workbookViewId="0">
      <selection activeCell="H25" sqref="H25"/>
    </sheetView>
  </sheetViews>
  <sheetFormatPr defaultRowHeight="15" x14ac:dyDescent="0.25"/>
  <cols>
    <col min="1" max="1" width="13.7109375" bestFit="1" customWidth="1"/>
    <col min="2" max="2" width="22.140625" bestFit="1" customWidth="1"/>
    <col min="3" max="3" width="22.42578125" bestFit="1" customWidth="1"/>
    <col min="4" max="4" width="16" bestFit="1" customWidth="1"/>
    <col min="5" max="5" width="13.7109375" bestFit="1" customWidth="1"/>
    <col min="6" max="6" width="22.7109375" bestFit="1" customWidth="1"/>
    <col min="7" max="7" width="23.5703125" bestFit="1" customWidth="1"/>
  </cols>
  <sheetData>
    <row r="1" spans="1:7" ht="15.75" thickBot="1" x14ac:dyDescent="0.3">
      <c r="A1" s="1962" t="s">
        <v>1027</v>
      </c>
      <c r="B1" s="1962" t="s">
        <v>1209</v>
      </c>
      <c r="C1" s="1962" t="s">
        <v>1210</v>
      </c>
      <c r="D1" s="1962" t="s">
        <v>1211</v>
      </c>
      <c r="E1" s="1963" t="s">
        <v>1212</v>
      </c>
      <c r="F1" s="1962" t="s">
        <v>1213</v>
      </c>
      <c r="G1" s="1962" t="s">
        <v>1214</v>
      </c>
    </row>
    <row r="2" spans="1:7" x14ac:dyDescent="0.25">
      <c r="B2" s="1964">
        <f>'7A'!C32</f>
        <v>0</v>
      </c>
      <c r="C2" s="1965">
        <f>'7A'!F32+'7A'!E32</f>
        <v>0</v>
      </c>
      <c r="D2">
        <f>('7A'!M32)*100</f>
        <v>0</v>
      </c>
      <c r="E2">
        <f>'7A'!N32</f>
        <v>0</v>
      </c>
      <c r="F2">
        <f>'7A'!O32</f>
        <v>0</v>
      </c>
      <c r="G2">
        <f>'7A'!P32</f>
        <v>0</v>
      </c>
    </row>
    <row r="3" spans="1:7" x14ac:dyDescent="0.25">
      <c r="B3" s="1964">
        <f>'7A'!C33</f>
        <v>0</v>
      </c>
      <c r="C3" s="1965">
        <f>'7A'!F33+'7A'!E33</f>
        <v>0</v>
      </c>
      <c r="D3">
        <f>('7A'!M33)*100</f>
        <v>0</v>
      </c>
      <c r="E3">
        <f>'7A'!N33</f>
        <v>0</v>
      </c>
      <c r="F3">
        <f>'7A'!O33</f>
        <v>0</v>
      </c>
      <c r="G3">
        <f>'7A'!P33</f>
        <v>0</v>
      </c>
    </row>
    <row r="4" spans="1:7" x14ac:dyDescent="0.25">
      <c r="B4" s="1964">
        <f>'7A'!C34</f>
        <v>0</v>
      </c>
      <c r="C4" s="1965">
        <f>'7A'!F34+'7A'!E34</f>
        <v>0</v>
      </c>
      <c r="D4">
        <f>('7A'!M34)*100</f>
        <v>0</v>
      </c>
      <c r="E4">
        <f>'7A'!N34</f>
        <v>0</v>
      </c>
      <c r="F4">
        <f>'7A'!O34</f>
        <v>0</v>
      </c>
      <c r="G4">
        <f>'7A'!P34</f>
        <v>0</v>
      </c>
    </row>
    <row r="5" spans="1:7" x14ac:dyDescent="0.25">
      <c r="B5" s="1964">
        <f>'7A'!C35</f>
        <v>0</v>
      </c>
      <c r="C5" s="1965">
        <f>'7A'!F35+'7A'!E35</f>
        <v>0</v>
      </c>
      <c r="D5">
        <f>('7A'!M35)*100</f>
        <v>0</v>
      </c>
      <c r="E5">
        <f>'7A'!N35</f>
        <v>0</v>
      </c>
      <c r="F5">
        <f>'7A'!O35</f>
        <v>0</v>
      </c>
      <c r="G5">
        <f>'7A'!P35</f>
        <v>0</v>
      </c>
    </row>
    <row r="6" spans="1:7" x14ac:dyDescent="0.25">
      <c r="B6" s="1964">
        <f>'7A'!C36</f>
        <v>0</v>
      </c>
      <c r="C6" s="1965">
        <f>'7A'!F36+'7A'!E36</f>
        <v>0</v>
      </c>
      <c r="D6">
        <f>('7A'!M36)*100</f>
        <v>0</v>
      </c>
      <c r="E6">
        <f>'7A'!N36</f>
        <v>0</v>
      </c>
      <c r="F6">
        <f>'7A'!O36</f>
        <v>0</v>
      </c>
      <c r="G6">
        <f>'7A'!P36</f>
        <v>0</v>
      </c>
    </row>
    <row r="7" spans="1:7" x14ac:dyDescent="0.25">
      <c r="B7" s="1964">
        <f>'7A'!C37</f>
        <v>0</v>
      </c>
      <c r="C7" s="1965">
        <f>'7A'!F37+'7A'!E37</f>
        <v>0</v>
      </c>
      <c r="D7">
        <f>('7A'!M37)*100</f>
        <v>0</v>
      </c>
      <c r="E7">
        <f>'7A'!N37</f>
        <v>0</v>
      </c>
      <c r="F7">
        <f>'7A'!O37</f>
        <v>0</v>
      </c>
      <c r="G7">
        <f>'7A'!P37</f>
        <v>0</v>
      </c>
    </row>
    <row r="8" spans="1:7" x14ac:dyDescent="0.25">
      <c r="B8" s="1964">
        <f>'7A'!C38</f>
        <v>0</v>
      </c>
      <c r="C8" s="1965">
        <f>'7A'!F38+'7A'!E38</f>
        <v>0</v>
      </c>
      <c r="D8">
        <f>('7A'!M38)*100</f>
        <v>0</v>
      </c>
      <c r="E8">
        <f>'7A'!N38</f>
        <v>0</v>
      </c>
      <c r="F8">
        <f>'7A'!O38</f>
        <v>0</v>
      </c>
      <c r="G8">
        <f>'7A'!P38</f>
        <v>0</v>
      </c>
    </row>
    <row r="9" spans="1:7" x14ac:dyDescent="0.25">
      <c r="B9" s="1964">
        <f>'7A'!C39</f>
        <v>0</v>
      </c>
      <c r="C9" s="1965">
        <f>'7A'!F39+'7A'!E39</f>
        <v>0</v>
      </c>
      <c r="D9">
        <f>('7A'!M39)*100</f>
        <v>0</v>
      </c>
      <c r="E9">
        <f>'7A'!N39</f>
        <v>0</v>
      </c>
      <c r="F9">
        <f>'7A'!O39</f>
        <v>0</v>
      </c>
      <c r="G9">
        <f>'7A'!P39</f>
        <v>0</v>
      </c>
    </row>
    <row r="10" spans="1:7" x14ac:dyDescent="0.25">
      <c r="B10" s="1964">
        <f>'7A'!C40</f>
        <v>0</v>
      </c>
      <c r="C10" s="1965">
        <f>'7A'!F40+'7A'!E40</f>
        <v>0</v>
      </c>
      <c r="D10">
        <f>('7A'!M40)*100</f>
        <v>0</v>
      </c>
      <c r="E10">
        <f>'7A'!N40</f>
        <v>0</v>
      </c>
      <c r="F10">
        <f>'7A'!O40</f>
        <v>0</v>
      </c>
      <c r="G10">
        <f>'7A'!P40</f>
        <v>0</v>
      </c>
    </row>
    <row r="11" spans="1:7" x14ac:dyDescent="0.25">
      <c r="B11" s="1964">
        <f>'7A'!C41</f>
        <v>0</v>
      </c>
      <c r="C11" s="1965">
        <f>'7A'!F41+'7A'!E41</f>
        <v>0</v>
      </c>
      <c r="D11">
        <f>('7A'!M41)*100</f>
        <v>0</v>
      </c>
      <c r="E11">
        <f>'7A'!N41</f>
        <v>0</v>
      </c>
      <c r="F11">
        <f>'7A'!O41</f>
        <v>0</v>
      </c>
      <c r="G11">
        <f>'7A'!P41</f>
        <v>0</v>
      </c>
    </row>
    <row r="12" spans="1:7" x14ac:dyDescent="0.25">
      <c r="B12" s="1964"/>
      <c r="C12" s="1965"/>
    </row>
    <row r="13" spans="1:7" x14ac:dyDescent="0.25">
      <c r="B13" s="1964"/>
      <c r="C13" s="1965"/>
      <c r="D13" s="1965"/>
      <c r="E13" s="1960"/>
    </row>
    <row r="14" spans="1:7" x14ac:dyDescent="0.25">
      <c r="B14" s="1964"/>
      <c r="C14" s="1965"/>
      <c r="D14" s="1965"/>
      <c r="E14" s="1960"/>
    </row>
    <row r="15" spans="1:7" x14ac:dyDescent="0.25">
      <c r="B15" s="1964"/>
      <c r="C15" s="1965"/>
      <c r="D15" s="1965"/>
      <c r="E15" s="1960"/>
    </row>
    <row r="16" spans="1:7" x14ac:dyDescent="0.25">
      <c r="B16" s="1964"/>
      <c r="C16" s="1965"/>
      <c r="D16" s="1965"/>
      <c r="E16" s="1960"/>
    </row>
    <row r="17" spans="2:5" x14ac:dyDescent="0.25">
      <c r="B17" s="1964"/>
      <c r="C17" s="1965"/>
      <c r="D17" s="1965"/>
      <c r="E17" s="1960"/>
    </row>
    <row r="18" spans="2:5" x14ac:dyDescent="0.25">
      <c r="B18" s="1964"/>
      <c r="C18" s="1964"/>
    </row>
    <row r="19" spans="2:5" x14ac:dyDescent="0.25">
      <c r="B19" s="1964"/>
      <c r="C19" s="1965"/>
    </row>
    <row r="20" spans="2:5" x14ac:dyDescent="0.25">
      <c r="B20" s="1964"/>
      <c r="C20" s="1965"/>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B1:J24"/>
  <sheetViews>
    <sheetView showGridLines="0" tabSelected="1" zoomScaleNormal="100" workbookViewId="0">
      <selection activeCell="E35" sqref="E35:F35"/>
    </sheetView>
  </sheetViews>
  <sheetFormatPr defaultColWidth="9.140625" defaultRowHeight="15" x14ac:dyDescent="0.25"/>
  <cols>
    <col min="1" max="2" width="1.7109375" style="13" customWidth="1"/>
    <col min="3" max="3" width="25.7109375" style="13" customWidth="1"/>
    <col min="4" max="4" width="14.28515625" style="13" customWidth="1"/>
    <col min="5" max="5" width="8.5703125" style="13" customWidth="1"/>
    <col min="6" max="6" width="22.85546875" style="13" customWidth="1"/>
    <col min="7" max="8" width="14.28515625" style="13" customWidth="1"/>
    <col min="9" max="9" width="12.85546875" style="13" customWidth="1"/>
    <col min="10" max="10" width="1.7109375" style="13" customWidth="1"/>
    <col min="11" max="16384" width="9.140625" style="13"/>
  </cols>
  <sheetData>
    <row r="1" spans="2:10" ht="7.5" customHeight="1" thickBot="1" x14ac:dyDescent="0.3">
      <c r="B1" s="19"/>
      <c r="C1" s="19"/>
      <c r="D1" s="19"/>
      <c r="E1" s="19"/>
      <c r="F1" s="19"/>
      <c r="G1" s="19"/>
      <c r="H1" s="19"/>
      <c r="I1" s="19"/>
      <c r="J1" s="19"/>
    </row>
    <row r="2" spans="2:10" ht="9" customHeight="1" x14ac:dyDescent="0.25">
      <c r="B2" s="1931"/>
      <c r="C2" s="1891"/>
      <c r="D2" s="1891"/>
      <c r="E2" s="1891"/>
      <c r="F2" s="1891"/>
      <c r="G2" s="1891"/>
      <c r="H2" s="1891"/>
      <c r="I2" s="1891"/>
      <c r="J2" s="1893"/>
    </row>
    <row r="3" spans="2:10" ht="18.75" x14ac:dyDescent="0.3">
      <c r="B3" s="1932"/>
      <c r="C3" s="625" t="s">
        <v>467</v>
      </c>
      <c r="D3" s="1922"/>
      <c r="E3" s="1922"/>
      <c r="F3" s="1922"/>
      <c r="G3" s="1922"/>
      <c r="H3" s="1922"/>
      <c r="I3" s="1922"/>
      <c r="J3" s="1895"/>
    </row>
    <row r="4" spans="2:10" x14ac:dyDescent="0.25">
      <c r="B4" s="1902"/>
      <c r="C4" s="1933"/>
      <c r="D4" s="649"/>
      <c r="E4" s="649"/>
      <c r="F4" s="649"/>
      <c r="G4" s="649"/>
      <c r="H4" s="1934"/>
      <c r="I4" s="1934"/>
      <c r="J4" s="1924"/>
    </row>
    <row r="5" spans="2:10" x14ac:dyDescent="0.25">
      <c r="B5" s="1902"/>
      <c r="C5" s="1923" t="s">
        <v>429</v>
      </c>
      <c r="D5" s="2471" t="str">
        <f>IF('9A'!D78="",Messages!B125,'9A'!D78)</f>
        <v>Enter Property Management Firm Name on Form 9A</v>
      </c>
      <c r="E5" s="2471"/>
      <c r="F5" s="2471"/>
      <c r="G5" s="2471"/>
      <c r="H5" s="2471"/>
      <c r="I5" s="2472"/>
      <c r="J5" s="1924"/>
    </row>
    <row r="6" spans="2:10" ht="3.75" customHeight="1" thickBot="1" x14ac:dyDescent="0.3">
      <c r="B6" s="1902"/>
      <c r="C6" s="1913"/>
      <c r="D6" s="1913"/>
      <c r="E6" s="649"/>
      <c r="F6" s="649"/>
      <c r="G6" s="649"/>
      <c r="H6" s="649"/>
      <c r="I6" s="649"/>
      <c r="J6" s="1895"/>
    </row>
    <row r="7" spans="2:10" ht="36.75" thickBot="1" x14ac:dyDescent="0.3">
      <c r="B7" s="1902"/>
      <c r="C7" s="1925" t="s">
        <v>663</v>
      </c>
      <c r="D7" s="1906" t="s">
        <v>423</v>
      </c>
      <c r="E7" s="1906" t="s">
        <v>445</v>
      </c>
      <c r="F7" s="1906" t="s">
        <v>430</v>
      </c>
      <c r="G7" s="1906" t="s">
        <v>431</v>
      </c>
      <c r="H7" s="1906" t="s">
        <v>446</v>
      </c>
      <c r="I7" s="1907" t="s">
        <v>447</v>
      </c>
      <c r="J7" s="1895"/>
    </row>
    <row r="8" spans="2:10" x14ac:dyDescent="0.25">
      <c r="B8" s="1908"/>
      <c r="C8" s="235"/>
      <c r="D8" s="153"/>
      <c r="E8" s="154"/>
      <c r="F8" s="157"/>
      <c r="G8" s="154"/>
      <c r="H8" s="154"/>
      <c r="I8" s="138"/>
      <c r="J8" s="1895"/>
    </row>
    <row r="9" spans="2:10" x14ac:dyDescent="0.25">
      <c r="B9" s="1902"/>
      <c r="C9" s="234"/>
      <c r="D9" s="155"/>
      <c r="E9" s="156"/>
      <c r="F9" s="158"/>
      <c r="G9" s="156"/>
      <c r="H9" s="156"/>
      <c r="I9" s="144"/>
      <c r="J9" s="1895"/>
    </row>
    <row r="10" spans="2:10" x14ac:dyDescent="0.25">
      <c r="B10" s="1902"/>
      <c r="C10" s="234"/>
      <c r="D10" s="155"/>
      <c r="E10" s="156"/>
      <c r="F10" s="158"/>
      <c r="G10" s="156"/>
      <c r="H10" s="156"/>
      <c r="I10" s="144"/>
      <c r="J10" s="1895"/>
    </row>
    <row r="11" spans="2:10" x14ac:dyDescent="0.25">
      <c r="B11" s="1902"/>
      <c r="C11" s="234"/>
      <c r="D11" s="155"/>
      <c r="E11" s="156"/>
      <c r="F11" s="158"/>
      <c r="G11" s="156"/>
      <c r="H11" s="156"/>
      <c r="I11" s="144"/>
      <c r="J11" s="1895"/>
    </row>
    <row r="12" spans="2:10" x14ac:dyDescent="0.25">
      <c r="B12" s="1902"/>
      <c r="C12" s="234"/>
      <c r="D12" s="155"/>
      <c r="E12" s="156"/>
      <c r="F12" s="158"/>
      <c r="G12" s="156"/>
      <c r="H12" s="156"/>
      <c r="I12" s="144"/>
      <c r="J12" s="1895"/>
    </row>
    <row r="13" spans="2:10" x14ac:dyDescent="0.25">
      <c r="B13" s="1902"/>
      <c r="C13" s="234"/>
      <c r="D13" s="155"/>
      <c r="E13" s="156"/>
      <c r="F13" s="158"/>
      <c r="G13" s="156"/>
      <c r="H13" s="156"/>
      <c r="I13" s="144"/>
      <c r="J13" s="1895"/>
    </row>
    <row r="14" spans="2:10" x14ac:dyDescent="0.25">
      <c r="B14" s="1902"/>
      <c r="C14" s="234"/>
      <c r="D14" s="155"/>
      <c r="E14" s="156"/>
      <c r="F14" s="158"/>
      <c r="G14" s="156"/>
      <c r="H14" s="156"/>
      <c r="I14" s="144"/>
      <c r="J14" s="1895"/>
    </row>
    <row r="15" spans="2:10" x14ac:dyDescent="0.25">
      <c r="B15" s="1902"/>
      <c r="C15" s="234"/>
      <c r="D15" s="155"/>
      <c r="E15" s="156"/>
      <c r="F15" s="158"/>
      <c r="G15" s="156"/>
      <c r="H15" s="156"/>
      <c r="I15" s="144"/>
      <c r="J15" s="1895"/>
    </row>
    <row r="16" spans="2:10" x14ac:dyDescent="0.25">
      <c r="B16" s="1902"/>
      <c r="C16" s="234"/>
      <c r="D16" s="155"/>
      <c r="E16" s="156"/>
      <c r="F16" s="158"/>
      <c r="G16" s="156"/>
      <c r="H16" s="156"/>
      <c r="I16" s="144"/>
      <c r="J16" s="1895"/>
    </row>
    <row r="17" spans="2:10" x14ac:dyDescent="0.25">
      <c r="B17" s="1902"/>
      <c r="C17" s="234"/>
      <c r="D17" s="155"/>
      <c r="E17" s="156"/>
      <c r="F17" s="158"/>
      <c r="G17" s="156"/>
      <c r="H17" s="156"/>
      <c r="I17" s="144"/>
      <c r="J17" s="1895"/>
    </row>
    <row r="18" spans="2:10" x14ac:dyDescent="0.25">
      <c r="B18" s="1902"/>
      <c r="C18" s="234"/>
      <c r="D18" s="155"/>
      <c r="E18" s="156"/>
      <c r="F18" s="158"/>
      <c r="G18" s="156"/>
      <c r="H18" s="156"/>
      <c r="I18" s="144"/>
      <c r="J18" s="1895"/>
    </row>
    <row r="19" spans="2:10" x14ac:dyDescent="0.25">
      <c r="B19" s="1902"/>
      <c r="C19" s="234"/>
      <c r="D19" s="155"/>
      <c r="E19" s="156"/>
      <c r="F19" s="158"/>
      <c r="G19" s="156"/>
      <c r="H19" s="156"/>
      <c r="I19" s="144"/>
      <c r="J19" s="1895"/>
    </row>
    <row r="20" spans="2:10" x14ac:dyDescent="0.25">
      <c r="B20" s="1902"/>
      <c r="C20" s="234"/>
      <c r="D20" s="155"/>
      <c r="E20" s="156"/>
      <c r="F20" s="158"/>
      <c r="G20" s="156"/>
      <c r="H20" s="156"/>
      <c r="I20" s="144"/>
      <c r="J20" s="1895"/>
    </row>
    <row r="21" spans="2:10" x14ac:dyDescent="0.25">
      <c r="B21" s="1902"/>
      <c r="C21" s="234"/>
      <c r="D21" s="155"/>
      <c r="E21" s="156"/>
      <c r="F21" s="158"/>
      <c r="G21" s="156"/>
      <c r="H21" s="156"/>
      <c r="I21" s="144"/>
      <c r="J21" s="1895"/>
    </row>
    <row r="22" spans="2:10" ht="15.75" thickBot="1" x14ac:dyDescent="0.3">
      <c r="B22" s="1902"/>
      <c r="C22" s="423"/>
      <c r="D22" s="424"/>
      <c r="E22" s="425"/>
      <c r="F22" s="426"/>
      <c r="G22" s="425"/>
      <c r="H22" s="425"/>
      <c r="I22" s="176"/>
      <c r="J22" s="1895"/>
    </row>
    <row r="23" spans="2:10" ht="7.5" customHeight="1" x14ac:dyDescent="0.25">
      <c r="B23" s="1902"/>
      <c r="C23" s="1929"/>
      <c r="D23" s="1927"/>
      <c r="E23" s="1912"/>
      <c r="F23" s="1917"/>
      <c r="G23" s="1912"/>
      <c r="H23" s="1912"/>
      <c r="I23" s="1912"/>
      <c r="J23" s="1895"/>
    </row>
    <row r="24" spans="2:10" ht="9" customHeight="1" thickBot="1" x14ac:dyDescent="0.3">
      <c r="B24" s="1918"/>
      <c r="C24" s="1919"/>
      <c r="D24" s="1919"/>
      <c r="E24" s="1919"/>
      <c r="F24" s="1919"/>
      <c r="G24" s="1919"/>
      <c r="H24" s="1919"/>
      <c r="I24" s="1919"/>
      <c r="J24" s="1920"/>
    </row>
  </sheetData>
  <sheetProtection algorithmName="SHA-512" hashValue="cTOnx6zd6rj2FbBhyvLfWmftINfbKHF6zvmVtzl3WHVAInCETSt8D+bti9koqKAWDDcF451VbuSAI6qJx3gYLw==" saltValue="o4yxgzW+CfDo9GZnjG0loQ==" spinCount="100000" sheet="1" formatCells="0" formatColumns="0" formatRows="0" insertRows="0"/>
  <mergeCells count="1">
    <mergeCell ref="D5:I5"/>
  </mergeCells>
  <pageMargins left="0.7" right="0.7" top="0.75" bottom="0.75" header="0.3" footer="0.3"/>
  <pageSetup orientation="landscape" r:id="rId1"/>
  <headerFooter>
    <oddFooter>&amp;LForm 9E
Project Property Management Firm Experience&amp;CCFA Forms</oddFooter>
  </headerFooter>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1D1A3-662B-43D8-888F-3B394E753B46}">
  <sheetPr>
    <tabColor rgb="FFFFC000"/>
  </sheetPr>
  <dimension ref="B1:P49"/>
  <sheetViews>
    <sheetView showGridLines="0" zoomScaleNormal="100" workbookViewId="0">
      <selection activeCell="I25" sqref="I25"/>
    </sheetView>
  </sheetViews>
  <sheetFormatPr defaultColWidth="9.140625" defaultRowHeight="15" x14ac:dyDescent="0.25"/>
  <cols>
    <col min="1" max="2" width="1.7109375" customWidth="1"/>
    <col min="3" max="3" width="6" style="634" bestFit="1" customWidth="1"/>
    <col min="4" max="4" width="113.85546875" bestFit="1" customWidth="1"/>
    <col min="5" max="5" width="1.7109375" customWidth="1"/>
    <col min="6" max="6" width="2" bestFit="1" customWidth="1"/>
    <col min="7" max="7" width="9.140625" customWidth="1"/>
    <col min="9" max="9" width="9.140625" customWidth="1"/>
  </cols>
  <sheetData>
    <row r="1" spans="2:16" ht="7.5" customHeight="1" thickBot="1" x14ac:dyDescent="0.4">
      <c r="B1" s="1935"/>
      <c r="C1"/>
      <c r="D1" s="1936"/>
      <c r="E1" s="1936"/>
      <c r="F1" s="1936" t="s">
        <v>587</v>
      </c>
      <c r="G1" s="1936"/>
      <c r="H1" s="1936"/>
      <c r="I1" s="1936"/>
      <c r="J1" s="1936"/>
      <c r="K1" s="1936"/>
      <c r="L1" s="1936"/>
      <c r="M1" s="1936"/>
      <c r="N1" s="1936"/>
      <c r="O1" s="1936"/>
      <c r="P1" s="1936"/>
    </row>
    <row r="2" spans="2:16" ht="6.75" customHeight="1" x14ac:dyDescent="0.25">
      <c r="B2" s="1937"/>
      <c r="C2" s="1938"/>
      <c r="D2" s="1928"/>
      <c r="E2" s="1939"/>
    </row>
    <row r="3" spans="2:16" ht="18.75" x14ac:dyDescent="0.3">
      <c r="B3" s="1384"/>
      <c r="C3" s="1975" t="s">
        <v>817</v>
      </c>
      <c r="D3" s="1975"/>
      <c r="E3" s="708"/>
    </row>
    <row r="4" spans="2:16" ht="6.75" customHeight="1" x14ac:dyDescent="0.25">
      <c r="B4" s="1384"/>
      <c r="C4" s="657"/>
      <c r="D4" s="657"/>
      <c r="E4" s="708"/>
    </row>
    <row r="5" spans="2:16" x14ac:dyDescent="0.25">
      <c r="B5" s="1384"/>
      <c r="C5" s="657"/>
      <c r="D5" s="657"/>
      <c r="E5" s="708"/>
    </row>
    <row r="6" spans="2:16" x14ac:dyDescent="0.25">
      <c r="B6" s="1384"/>
      <c r="C6" s="657"/>
      <c r="D6" s="657"/>
      <c r="E6" s="708"/>
    </row>
    <row r="7" spans="2:16" x14ac:dyDescent="0.25">
      <c r="B7" s="1384"/>
      <c r="C7" s="657"/>
      <c r="D7" s="657"/>
      <c r="E7" s="708"/>
    </row>
    <row r="8" spans="2:16" x14ac:dyDescent="0.25">
      <c r="B8" s="1384"/>
      <c r="C8" s="657"/>
      <c r="D8" s="657"/>
      <c r="E8" s="708"/>
    </row>
    <row r="9" spans="2:16" ht="15.75" thickBot="1" x14ac:dyDescent="0.3">
      <c r="B9" s="1384"/>
      <c r="C9" s="669" t="s">
        <v>567</v>
      </c>
      <c r="D9" s="669" t="s">
        <v>568</v>
      </c>
      <c r="E9" s="708"/>
    </row>
    <row r="10" spans="2:16" s="626" customFormat="1" x14ac:dyDescent="0.25">
      <c r="B10" s="1940"/>
      <c r="C10" s="1941" t="s">
        <v>795</v>
      </c>
      <c r="D10" s="1942" t="str">
        <f>IF(AND('8A'!L66&lt;&gt;0,'2A'!L53&lt;&gt;0),Messages!D17,"")</f>
        <v/>
      </c>
      <c r="E10" s="1943"/>
      <c r="G10"/>
    </row>
    <row r="11" spans="2:16" s="626" customFormat="1" ht="15.75" thickBot="1" x14ac:dyDescent="0.3">
      <c r="B11" s="1940"/>
      <c r="C11" s="1944"/>
      <c r="D11" s="1945" t="str">
        <f>IF(AND('2A'!P44&lt;&gt;0,'2A'!P44&lt;&gt;'1'!F51),Messages!D18,"")</f>
        <v/>
      </c>
      <c r="E11" s="1943"/>
      <c r="F11"/>
      <c r="G11"/>
    </row>
    <row r="12" spans="2:16" s="626" customFormat="1" ht="15.75" thickBot="1" x14ac:dyDescent="0.3">
      <c r="B12" s="1940"/>
      <c r="C12" s="1946"/>
      <c r="D12" s="1947"/>
      <c r="E12" s="1943"/>
      <c r="F12"/>
      <c r="G12"/>
    </row>
    <row r="13" spans="2:16" x14ac:dyDescent="0.25">
      <c r="B13" s="1384"/>
      <c r="C13" s="1941" t="s">
        <v>796</v>
      </c>
      <c r="D13" s="1942" t="str">
        <f>IF(AND('2B'!E32&lt;&gt;0,'2B'!E24=0),Messages!D21,"")</f>
        <v/>
      </c>
      <c r="E13" s="708"/>
    </row>
    <row r="14" spans="2:16" x14ac:dyDescent="0.25">
      <c r="B14" s="1384"/>
      <c r="C14" s="1946"/>
      <c r="D14" s="1948" t="str">
        <f>IF(AND('2B'!F32&lt;&gt;0,'2B'!F24=0),Messages!D22,"")</f>
        <v/>
      </c>
      <c r="E14" s="708"/>
    </row>
    <row r="15" spans="2:16" ht="15.75" thickBot="1" x14ac:dyDescent="0.3">
      <c r="B15" s="1384"/>
      <c r="C15" s="1944"/>
      <c r="D15" s="1945" t="str">
        <f>IF(AND('2B'!G32&lt;&gt;0,'2B'!G24=0),Messages!D23,"")</f>
        <v/>
      </c>
      <c r="E15" s="708"/>
    </row>
    <row r="16" spans="2:16" s="626" customFormat="1" ht="15.75" thickBot="1" x14ac:dyDescent="0.3">
      <c r="B16" s="1940"/>
      <c r="C16" s="1946"/>
      <c r="D16" s="1947"/>
      <c r="E16" s="1943"/>
      <c r="F16"/>
      <c r="G16"/>
    </row>
    <row r="17" spans="2:7" ht="15.75" thickBot="1" x14ac:dyDescent="0.3">
      <c r="B17" s="1384"/>
      <c r="C17" s="1949">
        <v>3</v>
      </c>
      <c r="D17" s="1950" t="str">
        <f>IF(AND('3'!H27&lt;&gt;'3'!H42,'3'!H27&lt;&gt;0),Messages!D26,"")</f>
        <v/>
      </c>
      <c r="E17" s="708"/>
    </row>
    <row r="18" spans="2:7" ht="15.75" thickBot="1" x14ac:dyDescent="0.3">
      <c r="B18" s="1384"/>
      <c r="C18" s="1946"/>
      <c r="D18" s="1947"/>
      <c r="E18" s="708"/>
    </row>
    <row r="19" spans="2:7" x14ac:dyDescent="0.25">
      <c r="B19" s="1384"/>
      <c r="C19" s="1941">
        <v>4</v>
      </c>
      <c r="D19" s="1942" t="str">
        <f>IF(AND('4'!F24&lt;&gt;0,'4'!F40=0),Messages!D29,(IF('4'!F24&lt;&gt;0,(IF(('4'!G40&lt;=10)=TRUE,"",Messages!D30)),"")))</f>
        <v/>
      </c>
      <c r="E19" s="708"/>
    </row>
    <row r="20" spans="2:7" ht="15.75" thickBot="1" x14ac:dyDescent="0.3">
      <c r="B20" s="1384"/>
      <c r="C20" s="1944"/>
      <c r="D20" s="1945" t="str">
        <f>IF('4'!K40&gt;10,Messages!D31,"")</f>
        <v/>
      </c>
      <c r="E20" s="1951"/>
    </row>
    <row r="21" spans="2:7" s="626" customFormat="1" ht="15.75" thickBot="1" x14ac:dyDescent="0.3">
      <c r="B21" s="1940"/>
      <c r="C21" s="1946"/>
      <c r="D21" s="1947"/>
      <c r="E21" s="1943"/>
      <c r="F21"/>
    </row>
    <row r="22" spans="2:7" x14ac:dyDescent="0.25">
      <c r="B22" s="1384"/>
      <c r="C22" s="1941" t="s">
        <v>797</v>
      </c>
      <c r="D22" s="1952" t="str">
        <f>IF('6A'!N130&lt;&gt;0,(IF(('6A'!O130&lt;=10)=TRUE,"",Messages!D42)),"")</f>
        <v/>
      </c>
      <c r="E22" s="708"/>
    </row>
    <row r="23" spans="2:7" x14ac:dyDescent="0.25">
      <c r="B23" s="1384"/>
      <c r="C23" s="1946"/>
      <c r="D23" s="1948" t="str">
        <f>IF('6A'!N133&lt;&gt;0,(IF(('6A'!O133&lt;=10)=TRUE,"",Messages!D43)),"")</f>
        <v/>
      </c>
      <c r="E23" s="708"/>
    </row>
    <row r="24" spans="2:7" x14ac:dyDescent="0.25">
      <c r="B24" s="1384"/>
      <c r="C24" s="1946"/>
      <c r="D24" s="1948" t="str">
        <f>IF('6A'!N136&lt;&gt;0,(IF(('6A'!O136&lt;=10)=TRUE,"",Messages!D44)),"")</f>
        <v/>
      </c>
      <c r="E24" s="708"/>
    </row>
    <row r="25" spans="2:7" ht="15.75" thickBot="1" x14ac:dyDescent="0.3">
      <c r="B25" s="1384"/>
      <c r="C25" s="1944"/>
      <c r="D25" s="1953" t="str">
        <f>IF('6A'!N137&lt;&gt;0,(IF(('6A'!O137&lt;=10)=TRUE,"",Messages!D45)),"")</f>
        <v/>
      </c>
      <c r="E25" s="708"/>
    </row>
    <row r="26" spans="2:7" s="626" customFormat="1" ht="15.75" thickBot="1" x14ac:dyDescent="0.3">
      <c r="B26" s="1940"/>
      <c r="C26" s="1946"/>
      <c r="D26" s="1947"/>
      <c r="E26" s="1943"/>
      <c r="F26"/>
      <c r="G26"/>
    </row>
    <row r="27" spans="2:7" ht="15.75" thickBot="1" x14ac:dyDescent="0.3">
      <c r="B27" s="1384"/>
      <c r="C27" s="1949" t="s">
        <v>798</v>
      </c>
      <c r="D27" s="1942" t="str">
        <f>IF('6E'!G63&lt;&gt;0,(IF(('6E'!H63&lt;=10)=TRUE,"",Messages!D43)),"")</f>
        <v/>
      </c>
      <c r="E27" s="708"/>
    </row>
    <row r="28" spans="2:7" ht="15.75" thickBot="1" x14ac:dyDescent="0.3">
      <c r="B28" s="1384"/>
      <c r="C28" s="1946"/>
      <c r="D28" s="1947"/>
      <c r="E28" s="708"/>
    </row>
    <row r="29" spans="2:7" x14ac:dyDescent="0.25">
      <c r="B29" s="1384"/>
      <c r="C29" s="1941" t="s">
        <v>934</v>
      </c>
      <c r="D29" s="1954" t="str">
        <f>IF('7A'!F45&lt;&gt;0,(IF(('7A'!F77&lt;=10)=TRUE,"",Messages!D63)),"")</f>
        <v/>
      </c>
      <c r="E29" s="708"/>
    </row>
    <row r="30" spans="2:7" x14ac:dyDescent="0.25">
      <c r="B30" s="1384"/>
      <c r="C30" s="1946"/>
      <c r="D30" s="1948" t="str">
        <f>IF(('7A'!F78&lt;=10)=TRUE,"",Messages!D64)</f>
        <v/>
      </c>
      <c r="E30" s="708"/>
    </row>
    <row r="31" spans="2:7" ht="15.75" thickBot="1" x14ac:dyDescent="0.3">
      <c r="B31" s="1384"/>
      <c r="C31" s="1955"/>
      <c r="D31" s="1956" t="str">
        <f>IF('7A'!F71&lt;&gt;0,(IF(('7A'!F79&lt;=10)=TRUE,"",Messages!D66)),"")</f>
        <v/>
      </c>
      <c r="E31" s="708"/>
    </row>
    <row r="32" spans="2:7" ht="15.75" thickBot="1" x14ac:dyDescent="0.3">
      <c r="B32" s="1384"/>
      <c r="C32" s="1946"/>
      <c r="D32" s="1947"/>
      <c r="E32" s="708"/>
    </row>
    <row r="33" spans="2:5" x14ac:dyDescent="0.25">
      <c r="B33" s="1384"/>
      <c r="C33" s="1941" t="s">
        <v>935</v>
      </c>
      <c r="D33" s="1954" t="str">
        <f>IF('7B'!BA20&lt;&gt;0,(IF((ABS('7B'!BA11-'7B'!BA20)&lt;=10)=TRUE,"",Messages!D69)),"")</f>
        <v/>
      </c>
      <c r="E33" s="708"/>
    </row>
    <row r="34" spans="2:5" x14ac:dyDescent="0.25">
      <c r="B34" s="1384"/>
      <c r="C34" s="1957"/>
      <c r="D34" s="1948" t="str">
        <f>IF((ABS('7B'!BA23-'7B'!BA11)&lt;=10)=TRUE,"",Messages!D70)</f>
        <v/>
      </c>
      <c r="E34" s="708"/>
    </row>
    <row r="35" spans="2:5" ht="15.75" thickBot="1" x14ac:dyDescent="0.3">
      <c r="B35" s="1384"/>
      <c r="C35" s="1955"/>
      <c r="D35" s="1956" t="str">
        <f>IF('7B'!BA12&lt;&gt;0,Messages!D71,"")</f>
        <v/>
      </c>
      <c r="E35" s="708"/>
    </row>
    <row r="36" spans="2:5" ht="15.75" thickBot="1" x14ac:dyDescent="0.3">
      <c r="B36" s="1384"/>
      <c r="C36" s="1946"/>
      <c r="D36" s="1947"/>
      <c r="E36" s="708"/>
    </row>
    <row r="37" spans="2:5" x14ac:dyDescent="0.25">
      <c r="B37" s="1384"/>
      <c r="C37" s="1941" t="s">
        <v>799</v>
      </c>
      <c r="D37" s="1954" t="str">
        <f>IF(AND('8A'!L54&lt;&gt;0,'8A'!L54&lt;&gt;'8A'!G69),Messages!D74,"")</f>
        <v/>
      </c>
      <c r="E37" s="708"/>
    </row>
    <row r="38" spans="2:5" x14ac:dyDescent="0.25">
      <c r="B38" s="1384"/>
      <c r="C38" s="1946"/>
      <c r="D38" s="1948" t="str">
        <f>IF(AND('8A'!L56&lt;&gt;0,'8A'!L56&lt;&gt;'8A'!G71),Messages!D75,"")</f>
        <v/>
      </c>
      <c r="E38" s="708"/>
    </row>
    <row r="39" spans="2:5" x14ac:dyDescent="0.25">
      <c r="B39" s="1384"/>
      <c r="C39" s="1946"/>
      <c r="D39" s="1948" t="str">
        <f>IF(AND('8A'!G74&lt;&gt;0,('8A'!H74&gt;=10)),Messages!D82,"")</f>
        <v/>
      </c>
      <c r="E39" s="708"/>
    </row>
    <row r="40" spans="2:5" x14ac:dyDescent="0.25">
      <c r="B40" s="1384"/>
      <c r="C40" s="1946"/>
      <c r="D40" s="1948" t="str">
        <f>IF(AND('8A'!L55&lt;&gt;0,'8A'!L55&lt;&gt;'8A'!G70),Messages!D76,"")</f>
        <v/>
      </c>
      <c r="E40" s="708"/>
    </row>
    <row r="41" spans="2:5" ht="15.75" thickBot="1" x14ac:dyDescent="0.3">
      <c r="B41" s="1384"/>
      <c r="C41" s="1955"/>
      <c r="D41" s="1956" t="str">
        <f>IF(AND('8A'!L57&lt;&gt;0,'8A'!L57&lt;&gt;'8A'!G66),Messages!D78,"")</f>
        <v/>
      </c>
      <c r="E41" s="708"/>
    </row>
    <row r="42" spans="2:5" ht="15.75" thickBot="1" x14ac:dyDescent="0.3">
      <c r="B42" s="1384"/>
      <c r="C42" s="1946"/>
      <c r="D42" s="1947"/>
      <c r="E42" s="708"/>
    </row>
    <row r="43" spans="2:5" ht="15.75" thickBot="1" x14ac:dyDescent="0.3">
      <c r="B43" s="1384"/>
      <c r="C43" s="1949" t="s">
        <v>800</v>
      </c>
      <c r="D43" s="1950" t="str">
        <f>IF(AND('8B'!F13&lt;&gt;0,'8B'!F47&lt;&gt;0,'8B'!G47&gt;=10),Messages!D85,"")</f>
        <v/>
      </c>
      <c r="E43" s="708"/>
    </row>
    <row r="44" spans="2:5" ht="15.75" thickBot="1" x14ac:dyDescent="0.3">
      <c r="B44" s="1384"/>
      <c r="C44" s="1946"/>
      <c r="D44" s="1947"/>
      <c r="E44" s="708"/>
    </row>
    <row r="45" spans="2:5" x14ac:dyDescent="0.25">
      <c r="B45" s="1384"/>
      <c r="C45" s="1941" t="s">
        <v>801</v>
      </c>
      <c r="D45" s="1942" t="str">
        <f>IF('8C'!Q67&gt;=10,Messages!D91,"")</f>
        <v/>
      </c>
      <c r="E45" s="708"/>
    </row>
    <row r="46" spans="2:5" ht="15.75" thickBot="1" x14ac:dyDescent="0.3">
      <c r="B46" s="1384"/>
      <c r="C46" s="1944"/>
      <c r="D46" s="1945" t="str">
        <f>IF('8C'!Q68&gt;=10,Messages!D93,"")</f>
        <v/>
      </c>
      <c r="E46" s="708"/>
    </row>
    <row r="47" spans="2:5" ht="15.75" thickBot="1" x14ac:dyDescent="0.3">
      <c r="B47" s="1384"/>
      <c r="C47" s="1946"/>
      <c r="D47" s="1947"/>
      <c r="E47" s="708"/>
    </row>
    <row r="48" spans="2:5" ht="15.75" thickBot="1" x14ac:dyDescent="0.3">
      <c r="B48" s="1384"/>
      <c r="C48" s="1949" t="s">
        <v>822</v>
      </c>
      <c r="D48" s="1950" t="str" cm="1">
        <f t="array" ref="D48">IF((IFERROR((INDEX('8D'!I147:W147,MATCH(TRUE,INDEX('8D'!I147:W147&lt;0,0),0))),"OK"))="OK","",Messages!D102)</f>
        <v/>
      </c>
      <c r="E48" s="708"/>
    </row>
    <row r="49" spans="2:5" ht="15.75" thickBot="1" x14ac:dyDescent="0.3">
      <c r="B49" s="1385"/>
      <c r="C49" s="1958"/>
      <c r="D49" s="1386"/>
      <c r="E49" s="1387"/>
    </row>
  </sheetData>
  <sheetProtection algorithmName="SHA-512" hashValue="+8UDHSSzReZy35dwXljRFQpWJnYLFgMRObvVvrOOIwPXyB+dgO5JPnU6Isfe8VvVtZEzNu4HqY2ixxSUY5KkRQ==" saltValue="NJyVy2kyj5NBd/mnuJfTjw==" spinCount="100000" sheet="1" objects="1" scenarios="1"/>
  <mergeCells count="1">
    <mergeCell ref="C3:D3"/>
  </mergeCells>
  <pageMargins left="0.7" right="0.7" top="0.75" bottom="0.75" header="0.3" footer="0.3"/>
  <pageSetup scale="6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BE5D6-3034-41EA-93D5-6FB35C3D1486}">
  <dimension ref="A1:I24"/>
  <sheetViews>
    <sheetView workbookViewId="0">
      <selection activeCell="H25" sqref="H25"/>
    </sheetView>
  </sheetViews>
  <sheetFormatPr defaultRowHeight="15" x14ac:dyDescent="0.25"/>
  <cols>
    <col min="1" max="1" width="13.7109375" bestFit="1" customWidth="1"/>
    <col min="2" max="2" width="31.5703125" bestFit="1" customWidth="1"/>
    <col min="3" max="3" width="25" bestFit="1" customWidth="1"/>
    <col min="4" max="4" width="29.7109375" bestFit="1" customWidth="1"/>
    <col min="5" max="5" width="41.140625" bestFit="1" customWidth="1"/>
    <col min="6" max="6" width="34.85546875" bestFit="1" customWidth="1"/>
    <col min="7" max="7" width="33.5703125" bestFit="1" customWidth="1"/>
    <col min="8" max="8" width="39.140625" bestFit="1" customWidth="1"/>
    <col min="9" max="9" width="41.85546875" bestFit="1" customWidth="1"/>
  </cols>
  <sheetData>
    <row r="1" spans="1:9" x14ac:dyDescent="0.25">
      <c r="A1" t="s">
        <v>1027</v>
      </c>
      <c r="B1" s="1966" t="s">
        <v>1215</v>
      </c>
      <c r="C1" t="s">
        <v>1216</v>
      </c>
      <c r="D1" s="1966" t="s">
        <v>1217</v>
      </c>
      <c r="E1" t="s">
        <v>1218</v>
      </c>
      <c r="F1" t="s">
        <v>1219</v>
      </c>
      <c r="G1" t="s">
        <v>1220</v>
      </c>
      <c r="H1" t="s">
        <v>1221</v>
      </c>
      <c r="I1" t="s">
        <v>1222</v>
      </c>
    </row>
    <row r="2" spans="1:9" x14ac:dyDescent="0.25">
      <c r="B2">
        <f>('8A'!C10)*100</f>
        <v>0</v>
      </c>
      <c r="C2" s="1967">
        <f>'8A'!D10</f>
        <v>0</v>
      </c>
      <c r="D2" s="1967" t="str" cm="1">
        <f t="array" ref="D2">_xlfn.SWITCH('8A'!E10,"Studio",0,"1 BR",1,"2 BR",2,"3 BR",3,"4 BR",4,"5+ BR",5,"Beds","Beds","SRO","SRO","Not Selected")</f>
        <v>Not Selected</v>
      </c>
      <c r="E2" s="1960">
        <f>'8A'!N10</f>
        <v>0</v>
      </c>
      <c r="F2" s="1960">
        <f>'8A'!M10</f>
        <v>0</v>
      </c>
      <c r="G2" s="1960">
        <f>'8A'!I10</f>
        <v>0</v>
      </c>
      <c r="H2" s="1960">
        <f>'8A'!M10</f>
        <v>0</v>
      </c>
      <c r="I2" s="1960">
        <f>'8A'!P10</f>
        <v>0</v>
      </c>
    </row>
    <row r="3" spans="1:9" x14ac:dyDescent="0.25">
      <c r="B3">
        <f>('8A'!C11)*100</f>
        <v>0</v>
      </c>
      <c r="C3" s="1967">
        <f>'8A'!D11</f>
        <v>0</v>
      </c>
      <c r="D3" s="1967" t="str" cm="1">
        <f t="array" ref="D3">_xlfn.SWITCH('8A'!E11,"Studio",0,"1 BR",1,"2 BR",2,"3 BR",3,"4 BR",4,"5+ BR",5,"Beds","Beds","SRO","SRO","Not Selected")</f>
        <v>Not Selected</v>
      </c>
      <c r="E3" s="1960">
        <f>'8A'!N11</f>
        <v>0</v>
      </c>
      <c r="F3" s="1960">
        <f>'8A'!M11</f>
        <v>0</v>
      </c>
      <c r="G3" s="1960">
        <f>'8A'!I11</f>
        <v>0</v>
      </c>
      <c r="H3" s="1960">
        <f>'8A'!M11</f>
        <v>0</v>
      </c>
      <c r="I3" s="1960">
        <f>'8A'!P11</f>
        <v>0</v>
      </c>
    </row>
    <row r="4" spans="1:9" x14ac:dyDescent="0.25">
      <c r="B4">
        <f>('8A'!C12)*100</f>
        <v>0</v>
      </c>
      <c r="C4" s="1967">
        <f>'8A'!D12</f>
        <v>0</v>
      </c>
      <c r="D4" s="1967" t="str" cm="1">
        <f t="array" ref="D4">_xlfn.SWITCH('8A'!E12,"Studio",0,"1 BR",1,"2 BR",2,"3 BR",3,"4 BR",4,"5+ BR",5,"Beds","Beds","SRO","SRO","Not Selected")</f>
        <v>Not Selected</v>
      </c>
      <c r="E4" s="1960">
        <f>'8A'!N12</f>
        <v>0</v>
      </c>
      <c r="F4" s="1960">
        <f>'8A'!M12</f>
        <v>0</v>
      </c>
      <c r="G4" s="1960">
        <f>'8A'!I12</f>
        <v>0</v>
      </c>
      <c r="H4" s="1960">
        <f>'8A'!M12</f>
        <v>0</v>
      </c>
      <c r="I4" s="1960">
        <f>'8A'!P12</f>
        <v>0</v>
      </c>
    </row>
    <row r="5" spans="1:9" x14ac:dyDescent="0.25">
      <c r="B5">
        <f>('8A'!C13)*100</f>
        <v>0</v>
      </c>
      <c r="C5" s="1967">
        <f>'8A'!D13</f>
        <v>0</v>
      </c>
      <c r="D5" s="1967" t="str" cm="1">
        <f t="array" ref="D5">_xlfn.SWITCH('8A'!E13,"Studio",0,"1 BR",1,"2 BR",2,"3 BR",3,"4 BR",4,"5+ BR",5,"Beds","Beds","SRO","SRO","Not Selected")</f>
        <v>Not Selected</v>
      </c>
      <c r="E5" s="1960">
        <f>'8A'!N13</f>
        <v>0</v>
      </c>
      <c r="F5" s="1960">
        <f>'8A'!M13</f>
        <v>0</v>
      </c>
      <c r="G5" s="1960">
        <f>'8A'!I13</f>
        <v>0</v>
      </c>
      <c r="H5" s="1960">
        <f>'8A'!M13</f>
        <v>0</v>
      </c>
      <c r="I5" s="1960">
        <f>'8A'!P13</f>
        <v>0</v>
      </c>
    </row>
    <row r="6" spans="1:9" x14ac:dyDescent="0.25">
      <c r="B6">
        <f>('8A'!C14)*100</f>
        <v>0</v>
      </c>
      <c r="C6" s="1967">
        <f>'8A'!D14</f>
        <v>0</v>
      </c>
      <c r="D6" s="1967" t="str" cm="1">
        <f t="array" ref="D6">_xlfn.SWITCH('8A'!E14,"Studio",0,"1 BR",1,"2 BR",2,"3 BR",3,"4 BR",4,"5+ BR",5,"Beds","Beds","SRO","SRO","Not Selected")</f>
        <v>Not Selected</v>
      </c>
      <c r="E6" s="1960">
        <f>'8A'!N14</f>
        <v>0</v>
      </c>
      <c r="F6" s="1960">
        <f>'8A'!M14</f>
        <v>0</v>
      </c>
      <c r="G6" s="1960">
        <f>'8A'!I14</f>
        <v>0</v>
      </c>
      <c r="H6" s="1960">
        <f>'8A'!M14</f>
        <v>0</v>
      </c>
      <c r="I6" s="1960">
        <f>'8A'!P14</f>
        <v>0</v>
      </c>
    </row>
    <row r="7" spans="1:9" x14ac:dyDescent="0.25">
      <c r="B7">
        <f>('8A'!C15)*100</f>
        <v>0</v>
      </c>
      <c r="C7" s="1967">
        <f>'8A'!D15</f>
        <v>0</v>
      </c>
      <c r="D7" s="1967" t="str" cm="1">
        <f t="array" ref="D7">_xlfn.SWITCH('8A'!E15,"Studio",0,"1 BR",1,"2 BR",2,"3 BR",3,"4 BR",4,"5+ BR",5,"Beds","Beds","SRO","SRO","Not Selected")</f>
        <v>Not Selected</v>
      </c>
      <c r="E7" s="1960">
        <f>'8A'!N15</f>
        <v>0</v>
      </c>
      <c r="F7" s="1960">
        <f>'8A'!M15</f>
        <v>0</v>
      </c>
      <c r="G7" s="1960">
        <f>'8A'!I15</f>
        <v>0</v>
      </c>
      <c r="H7" s="1960">
        <f>'8A'!M15</f>
        <v>0</v>
      </c>
      <c r="I7" s="1960">
        <f>'8A'!P15</f>
        <v>0</v>
      </c>
    </row>
    <row r="8" spans="1:9" x14ac:dyDescent="0.25">
      <c r="B8">
        <f>('8A'!C16)*100</f>
        <v>0</v>
      </c>
      <c r="C8" s="1967">
        <f>'8A'!D16</f>
        <v>0</v>
      </c>
      <c r="D8" s="1967" t="str" cm="1">
        <f t="array" ref="D8">_xlfn.SWITCH('8A'!E16,"Studio",0,"1 BR",1,"2 BR",2,"3 BR",3,"4 BR",4,"5+ BR",5,"Beds","Beds","SRO","SRO","Not Selected")</f>
        <v>Not Selected</v>
      </c>
      <c r="E8" s="1960">
        <f>'8A'!N16</f>
        <v>0</v>
      </c>
      <c r="F8" s="1960">
        <f>'8A'!M16</f>
        <v>0</v>
      </c>
      <c r="G8" s="1960">
        <f>'8A'!I16</f>
        <v>0</v>
      </c>
      <c r="H8" s="1960">
        <f>'8A'!M16</f>
        <v>0</v>
      </c>
      <c r="I8" s="1960">
        <f>'8A'!P16</f>
        <v>0</v>
      </c>
    </row>
    <row r="9" spans="1:9" x14ac:dyDescent="0.25">
      <c r="B9">
        <f>('8A'!C17)*100</f>
        <v>0</v>
      </c>
      <c r="C9" s="1967">
        <f>'8A'!D17</f>
        <v>0</v>
      </c>
      <c r="D9" s="1967" t="str" cm="1">
        <f t="array" ref="D9">_xlfn.SWITCH('8A'!E17,"Studio",0,"1 BR",1,"2 BR",2,"3 BR",3,"4 BR",4,"5+ BR",5,"Beds","Beds","SRO","SRO","Not Selected")</f>
        <v>Not Selected</v>
      </c>
      <c r="E9" s="1960">
        <f>'8A'!N17</f>
        <v>0</v>
      </c>
      <c r="F9" s="1960">
        <f>'8A'!M17</f>
        <v>0</v>
      </c>
      <c r="G9" s="1960">
        <f>'8A'!I17</f>
        <v>0</v>
      </c>
      <c r="H9" s="1960">
        <f>'8A'!M17</f>
        <v>0</v>
      </c>
      <c r="I9" s="1960">
        <f>'8A'!P17</f>
        <v>0</v>
      </c>
    </row>
    <row r="10" spans="1:9" x14ac:dyDescent="0.25">
      <c r="B10">
        <f>('8A'!C18)*100</f>
        <v>0</v>
      </c>
      <c r="C10" s="1967">
        <f>'8A'!D18</f>
        <v>0</v>
      </c>
      <c r="D10" s="1967" t="str" cm="1">
        <f t="array" ref="D10">_xlfn.SWITCH('8A'!E18,"Studio",0,"1 BR",1,"2 BR",2,"3 BR",3,"4 BR",4,"5+ BR",5,"Beds","Beds","SRO","SRO","Not Selected")</f>
        <v>Not Selected</v>
      </c>
      <c r="E10" s="1960">
        <f>'8A'!N18</f>
        <v>0</v>
      </c>
      <c r="F10" s="1960">
        <f>'8A'!M18</f>
        <v>0</v>
      </c>
      <c r="G10" s="1960">
        <f>'8A'!I18</f>
        <v>0</v>
      </c>
      <c r="H10" s="1960">
        <f>'8A'!M18</f>
        <v>0</v>
      </c>
      <c r="I10" s="1960">
        <f>'8A'!P18</f>
        <v>0</v>
      </c>
    </row>
    <row r="11" spans="1:9" x14ac:dyDescent="0.25">
      <c r="B11">
        <f>('8A'!C19)*100</f>
        <v>0</v>
      </c>
      <c r="C11" s="1967">
        <f>'8A'!D19</f>
        <v>0</v>
      </c>
      <c r="D11" s="1967" t="str" cm="1">
        <f t="array" ref="D11">_xlfn.SWITCH('8A'!E19,"Studio",0,"1 BR",1,"2 BR",2,"3 BR",3,"4 BR",4,"5+ BR",5,"Beds","Beds","SRO","SRO","Not Selected")</f>
        <v>Not Selected</v>
      </c>
      <c r="E11" s="1960">
        <f>'8A'!N19</f>
        <v>0</v>
      </c>
      <c r="F11" s="1960">
        <f>'8A'!M19</f>
        <v>0</v>
      </c>
      <c r="G11" s="1960">
        <f>'8A'!I19</f>
        <v>0</v>
      </c>
      <c r="H11" s="1960">
        <f>'8A'!M19</f>
        <v>0</v>
      </c>
      <c r="I11" s="1960">
        <f>'8A'!P19</f>
        <v>0</v>
      </c>
    </row>
    <row r="12" spans="1:9" x14ac:dyDescent="0.25">
      <c r="B12">
        <f>('8A'!C20)*100</f>
        <v>0</v>
      </c>
      <c r="C12" s="1967">
        <f>'8A'!D20</f>
        <v>0</v>
      </c>
      <c r="D12" s="1967" t="str" cm="1">
        <f t="array" ref="D12">_xlfn.SWITCH('8A'!E20,"Studio",0,"1 BR",1,"2 BR",2,"3 BR",3,"4 BR",4,"5+ BR",5,"Beds","Beds","SRO","SRO","Not Selected")</f>
        <v>Not Selected</v>
      </c>
      <c r="E12" s="1960">
        <f>'8A'!N20</f>
        <v>0</v>
      </c>
      <c r="F12" s="1960">
        <f>'8A'!M20</f>
        <v>0</v>
      </c>
      <c r="G12" s="1960">
        <f>'8A'!I20</f>
        <v>0</v>
      </c>
      <c r="H12" s="1960">
        <f>'8A'!M20</f>
        <v>0</v>
      </c>
      <c r="I12" s="1960">
        <f>'8A'!P20</f>
        <v>0</v>
      </c>
    </row>
    <row r="13" spans="1:9" x14ac:dyDescent="0.25">
      <c r="B13">
        <f>('8A'!C21)*100</f>
        <v>0</v>
      </c>
      <c r="C13" s="1967">
        <f>'8A'!D21</f>
        <v>0</v>
      </c>
      <c r="D13" s="1967" t="str" cm="1">
        <f t="array" ref="D13">_xlfn.SWITCH('8A'!E21,"Studio",0,"1 BR",1,"2 BR",2,"3 BR",3,"4 BR",4,"5+ BR",5,"Beds","Beds","SRO","SRO","Not Selected")</f>
        <v>Not Selected</v>
      </c>
      <c r="E13" s="1960">
        <f>'8A'!N21</f>
        <v>0</v>
      </c>
      <c r="F13" s="1960">
        <f>'8A'!M21</f>
        <v>0</v>
      </c>
      <c r="G13" s="1960">
        <f>'8A'!I21</f>
        <v>0</v>
      </c>
      <c r="H13" s="1960">
        <f>'8A'!M21</f>
        <v>0</v>
      </c>
      <c r="I13" s="1960">
        <f>'8A'!P21</f>
        <v>0</v>
      </c>
    </row>
    <row r="14" spans="1:9" x14ac:dyDescent="0.25">
      <c r="B14">
        <f>('8A'!C22)*100</f>
        <v>0</v>
      </c>
      <c r="C14" s="1967">
        <f>'8A'!D22</f>
        <v>0</v>
      </c>
      <c r="D14" s="1967" t="str" cm="1">
        <f t="array" ref="D14">_xlfn.SWITCH('8A'!E22,"Studio",0,"1 BR",1,"2 BR",2,"3 BR",3,"4 BR",4,"5+ BR",5,"Beds","Beds","SRO","SRO","Not Selected")</f>
        <v>Not Selected</v>
      </c>
      <c r="E14" s="1960">
        <f>'8A'!N22</f>
        <v>0</v>
      </c>
      <c r="F14" s="1960">
        <f>'8A'!M22</f>
        <v>0</v>
      </c>
      <c r="G14" s="1960">
        <f>'8A'!I22</f>
        <v>0</v>
      </c>
      <c r="H14" s="1960">
        <f>'8A'!M22</f>
        <v>0</v>
      </c>
      <c r="I14" s="1960">
        <f>'8A'!P22</f>
        <v>0</v>
      </c>
    </row>
    <row r="15" spans="1:9" x14ac:dyDescent="0.25">
      <c r="B15">
        <f>('8A'!C23)*100</f>
        <v>0</v>
      </c>
      <c r="C15" s="1967">
        <f>'8A'!D23</f>
        <v>0</v>
      </c>
      <c r="D15" s="1967" t="str" cm="1">
        <f t="array" ref="D15">_xlfn.SWITCH('8A'!E23,"Studio",0,"1 BR",1,"2 BR",2,"3 BR",3,"4 BR",4,"5+ BR",5,"Beds","Beds","SRO","SRO","Not Selected")</f>
        <v>Not Selected</v>
      </c>
      <c r="E15" s="1960">
        <f>'8A'!N23</f>
        <v>0</v>
      </c>
      <c r="F15" s="1960">
        <f>'8A'!M23</f>
        <v>0</v>
      </c>
      <c r="G15" s="1960">
        <f>'8A'!I23</f>
        <v>0</v>
      </c>
      <c r="H15" s="1960">
        <f>'8A'!M23</f>
        <v>0</v>
      </c>
      <c r="I15" s="1960">
        <f>'8A'!P23</f>
        <v>0</v>
      </c>
    </row>
    <row r="16" spans="1:9" x14ac:dyDescent="0.25">
      <c r="B16">
        <f>('8A'!C24)*100</f>
        <v>0</v>
      </c>
      <c r="C16" s="1967">
        <f>'8A'!D24</f>
        <v>0</v>
      </c>
      <c r="D16" s="1967" t="str" cm="1">
        <f t="array" ref="D16">_xlfn.SWITCH('8A'!E24,"Studio",0,"1 BR",1,"2 BR",2,"3 BR",3,"4 BR",4,"5+ BR",5,"Beds","Beds","SRO","SRO","Not Selected")</f>
        <v>Not Selected</v>
      </c>
      <c r="E16" s="1960">
        <f>'8A'!N24</f>
        <v>0</v>
      </c>
      <c r="F16" s="1960">
        <f>'8A'!M24</f>
        <v>0</v>
      </c>
      <c r="G16" s="1960">
        <f>'8A'!I24</f>
        <v>0</v>
      </c>
      <c r="H16" s="1960">
        <f>'8A'!M24</f>
        <v>0</v>
      </c>
      <c r="I16" s="1960">
        <f>'8A'!P24</f>
        <v>0</v>
      </c>
    </row>
    <row r="17" spans="2:9" x14ac:dyDescent="0.25">
      <c r="B17">
        <f>('8A'!C25)*100</f>
        <v>0</v>
      </c>
      <c r="C17" s="1967">
        <f>'8A'!D25</f>
        <v>0</v>
      </c>
      <c r="D17" s="1967" t="str" cm="1">
        <f t="array" ref="D17">_xlfn.SWITCH('8A'!E25,"Studio",0,"1 BR",1,"2 BR",2,"3 BR",3,"4 BR",4,"5+ BR",5,"Beds","Beds","SRO","SRO","Not Selected")</f>
        <v>Not Selected</v>
      </c>
      <c r="E17" s="1960">
        <f>'8A'!N25</f>
        <v>0</v>
      </c>
      <c r="F17" s="1960">
        <f>'8A'!M25</f>
        <v>0</v>
      </c>
      <c r="G17" s="1960">
        <f>'8A'!I25</f>
        <v>0</v>
      </c>
      <c r="H17" s="1960">
        <f>'8A'!M25</f>
        <v>0</v>
      </c>
      <c r="I17" s="1960">
        <f>'8A'!P25</f>
        <v>0</v>
      </c>
    </row>
    <row r="18" spans="2:9" x14ac:dyDescent="0.25">
      <c r="B18">
        <f>('8A'!C26)*100</f>
        <v>0</v>
      </c>
      <c r="C18" s="1967">
        <f>'8A'!D26</f>
        <v>0</v>
      </c>
      <c r="D18" s="1967" t="str" cm="1">
        <f t="array" ref="D18">_xlfn.SWITCH('8A'!E26,"Studio",0,"1 BR",1,"2 BR",2,"3 BR",3,"4 BR",4,"5+ BR",5,"Beds","Beds","SRO","SRO","Not Selected")</f>
        <v>Not Selected</v>
      </c>
      <c r="E18" s="1960">
        <f>'8A'!N26</f>
        <v>0</v>
      </c>
      <c r="F18" s="1960">
        <f>'8A'!M26</f>
        <v>0</v>
      </c>
      <c r="G18" s="1960">
        <f>'8A'!I26</f>
        <v>0</v>
      </c>
      <c r="H18" s="1960">
        <f>'8A'!M26</f>
        <v>0</v>
      </c>
      <c r="I18" s="1960">
        <f>'8A'!P26</f>
        <v>0</v>
      </c>
    </row>
    <row r="19" spans="2:9" x14ac:dyDescent="0.25">
      <c r="B19">
        <f>('8A'!C27)*100</f>
        <v>0</v>
      </c>
      <c r="C19" s="1967">
        <f>'8A'!D27</f>
        <v>0</v>
      </c>
      <c r="D19" s="1967" t="str" cm="1">
        <f t="array" ref="D19">_xlfn.SWITCH('8A'!E27,"Studio",0,"1 BR",1,"2 BR",2,"3 BR",3,"4 BR",4,"5+ BR",5,"Beds","Beds","SRO","SRO","Not Selected")</f>
        <v>Not Selected</v>
      </c>
      <c r="E19" s="1960">
        <f>'8A'!N27</f>
        <v>0</v>
      </c>
      <c r="F19" s="1960">
        <f>'8A'!M27</f>
        <v>0</v>
      </c>
      <c r="G19" s="1960">
        <f>'8A'!I27</f>
        <v>0</v>
      </c>
      <c r="H19" s="1960">
        <f>'8A'!M27</f>
        <v>0</v>
      </c>
      <c r="I19" s="1960">
        <f>'8A'!P27</f>
        <v>0</v>
      </c>
    </row>
    <row r="20" spans="2:9" x14ac:dyDescent="0.25">
      <c r="B20">
        <f>('8A'!C28)*100</f>
        <v>0</v>
      </c>
      <c r="C20" s="1967">
        <f>'8A'!D28</f>
        <v>0</v>
      </c>
      <c r="D20" s="1967" t="str" cm="1">
        <f t="array" ref="D20">_xlfn.SWITCH('8A'!E28,"Studio",0,"1 BR",1,"2 BR",2,"3 BR",3,"4 BR",4,"5+ BR",5,"Beds","Beds","SRO","SRO","Not Selected")</f>
        <v>Not Selected</v>
      </c>
      <c r="E20" s="1960">
        <f>'8A'!N28</f>
        <v>0</v>
      </c>
      <c r="F20" s="1960">
        <f>'8A'!M28</f>
        <v>0</v>
      </c>
      <c r="G20" s="1960">
        <f>'8A'!I28</f>
        <v>0</v>
      </c>
      <c r="H20" s="1960">
        <f>'8A'!M28</f>
        <v>0</v>
      </c>
      <c r="I20" s="1960">
        <f>'8A'!P28</f>
        <v>0</v>
      </c>
    </row>
    <row r="21" spans="2:9" x14ac:dyDescent="0.25">
      <c r="B21">
        <f>('8A'!C29)*100</f>
        <v>0</v>
      </c>
      <c r="C21" s="1967">
        <f>'8A'!D29</f>
        <v>0</v>
      </c>
      <c r="D21" s="1967" t="str" cm="1">
        <f t="array" ref="D21">_xlfn.SWITCH('8A'!E29,"Studio",0,"1 BR",1,"2 BR",2,"3 BR",3,"4 BR",4,"5+ BR",5,"Beds","Beds","SRO","SRO","Not Selected")</f>
        <v>Not Selected</v>
      </c>
      <c r="E21" s="1960">
        <f>'8A'!N29</f>
        <v>0</v>
      </c>
      <c r="F21" s="1960">
        <f>'8A'!M29</f>
        <v>0</v>
      </c>
      <c r="G21" s="1960">
        <f>'8A'!I29</f>
        <v>0</v>
      </c>
      <c r="H21" s="1960">
        <f>'8A'!M29</f>
        <v>0</v>
      </c>
      <c r="I21" s="1960">
        <f>'8A'!P29</f>
        <v>0</v>
      </c>
    </row>
    <row r="22" spans="2:9" x14ac:dyDescent="0.25">
      <c r="C22" s="1967"/>
      <c r="D22" s="1967"/>
      <c r="G22" s="1960"/>
      <c r="H22" s="1960"/>
      <c r="I22" s="1960"/>
    </row>
    <row r="23" spans="2:9" x14ac:dyDescent="0.25">
      <c r="C23" s="1967"/>
      <c r="D23" s="1967"/>
      <c r="G23" s="1968"/>
      <c r="H23" s="1968"/>
      <c r="I23" s="1968"/>
    </row>
    <row r="24" spans="2:9" x14ac:dyDescent="0.25">
      <c r="C24" s="1967"/>
      <c r="D24" s="1967"/>
      <c r="G24" s="1960"/>
      <c r="H24" s="1960"/>
      <c r="I24" s="196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ECE14-4139-4B3D-B445-BB5550F085FB}">
  <dimension ref="A1:T2"/>
  <sheetViews>
    <sheetView workbookViewId="0">
      <selection activeCell="H25" sqref="H25"/>
    </sheetView>
  </sheetViews>
  <sheetFormatPr defaultRowHeight="15" x14ac:dyDescent="0.25"/>
  <sheetData>
    <row r="1" spans="1:20" x14ac:dyDescent="0.25">
      <c r="A1" t="s">
        <v>1027</v>
      </c>
      <c r="B1" t="s">
        <v>1223</v>
      </c>
      <c r="C1" t="s">
        <v>1224</v>
      </c>
      <c r="D1" t="s">
        <v>1225</v>
      </c>
      <c r="E1" t="s">
        <v>1226</v>
      </c>
      <c r="F1" t="s">
        <v>1227</v>
      </c>
      <c r="G1" t="s">
        <v>1228</v>
      </c>
      <c r="H1" t="s">
        <v>1229</v>
      </c>
      <c r="I1" t="s">
        <v>1230</v>
      </c>
      <c r="J1" t="s">
        <v>1231</v>
      </c>
      <c r="K1" t="s">
        <v>1232</v>
      </c>
      <c r="L1" t="s">
        <v>1233</v>
      </c>
      <c r="M1" t="s">
        <v>1234</v>
      </c>
      <c r="N1" t="s">
        <v>1235</v>
      </c>
      <c r="O1" t="s">
        <v>1236</v>
      </c>
      <c r="P1" t="s">
        <v>1237</v>
      </c>
      <c r="Q1" t="s">
        <v>1238</v>
      </c>
      <c r="R1" t="s">
        <v>1239</v>
      </c>
      <c r="S1" t="s">
        <v>1240</v>
      </c>
      <c r="T1" t="s">
        <v>1241</v>
      </c>
    </row>
    <row r="2" spans="1:20" x14ac:dyDescent="0.25">
      <c r="B2">
        <f>'8D'!H8</f>
        <v>0</v>
      </c>
      <c r="C2">
        <f>'8D'!G56</f>
        <v>0</v>
      </c>
      <c r="D2">
        <f>'8D'!H44</f>
        <v>0</v>
      </c>
      <c r="E2" s="1969" t="str">
        <f>'8D'!D131</f>
        <v>Lender 1</v>
      </c>
      <c r="F2" s="1960">
        <f>'8D'!G131</f>
        <v>0</v>
      </c>
      <c r="G2" s="1969" t="str">
        <f>'8D'!D132</f>
        <v>Lender 2</v>
      </c>
      <c r="H2" s="1960">
        <f>'8D'!G132</f>
        <v>0</v>
      </c>
      <c r="I2" s="1969" t="str">
        <f>'8D'!D133</f>
        <v>Lender 3</v>
      </c>
      <c r="J2" s="1960">
        <f>'8D'!G133</f>
        <v>0</v>
      </c>
      <c r="K2" s="1969" t="str">
        <f>'8D'!D139</f>
        <v>Lender 4</v>
      </c>
      <c r="L2" s="1960">
        <f>'8D'!G139</f>
        <v>0</v>
      </c>
      <c r="M2" s="1969" t="str">
        <f>'8D'!D140</f>
        <v>Lender 5</v>
      </c>
      <c r="N2" s="1960">
        <f>'8D'!G140</f>
        <v>0</v>
      </c>
      <c r="O2" s="1969" t="str">
        <f>'8D'!D141</f>
        <v>Lender 6</v>
      </c>
      <c r="P2" s="1960">
        <f>'8D'!G141</f>
        <v>0</v>
      </c>
      <c r="Q2" s="1969" t="str">
        <f>'8D'!D142</f>
        <v>Lender 7</v>
      </c>
      <c r="R2" s="1960">
        <f>'8D'!G142</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C9DFE-62EF-4153-BE9F-9669523E5166}">
  <dimension ref="A1:AR17"/>
  <sheetViews>
    <sheetView workbookViewId="0">
      <selection activeCell="H25" sqref="H25"/>
    </sheetView>
  </sheetViews>
  <sheetFormatPr defaultRowHeight="15" x14ac:dyDescent="0.25"/>
  <cols>
    <col min="1" max="1" width="33.85546875" bestFit="1" customWidth="1"/>
    <col min="2" max="2" width="16.140625" bestFit="1" customWidth="1"/>
    <col min="3" max="4" width="12.7109375" bestFit="1" customWidth="1"/>
    <col min="5" max="5" width="26.42578125" bestFit="1" customWidth="1"/>
    <col min="6" max="6" width="26.42578125" customWidth="1"/>
    <col min="7" max="7" width="26.7109375" bestFit="1" customWidth="1"/>
    <col min="8" max="8" width="13.85546875" bestFit="1" customWidth="1"/>
    <col min="9" max="9" width="20.42578125" bestFit="1" customWidth="1"/>
    <col min="10" max="10" width="16" bestFit="1" customWidth="1"/>
    <col min="11" max="11" width="24" bestFit="1" customWidth="1"/>
    <col min="12" max="14" width="24" customWidth="1"/>
    <col min="15" max="15" width="16.42578125" bestFit="1" customWidth="1"/>
    <col min="16" max="16" width="16.42578125" customWidth="1"/>
    <col min="17" max="17" width="14.5703125" bestFit="1" customWidth="1"/>
    <col min="18" max="18" width="26.42578125" bestFit="1" customWidth="1"/>
    <col min="19" max="19" width="26.42578125" customWidth="1"/>
    <col min="20" max="20" width="26.42578125" bestFit="1" customWidth="1"/>
    <col min="21" max="21" width="22.7109375" bestFit="1" customWidth="1"/>
    <col min="22" max="22" width="18.28515625" bestFit="1" customWidth="1"/>
    <col min="23" max="23" width="19" bestFit="1" customWidth="1"/>
    <col min="24" max="24" width="17.5703125" bestFit="1" customWidth="1"/>
    <col min="25" max="25" width="14.7109375" bestFit="1" customWidth="1"/>
    <col min="26" max="26" width="14.7109375" customWidth="1"/>
    <col min="27" max="27" width="19.5703125" bestFit="1" customWidth="1"/>
    <col min="28" max="29" width="19.5703125" customWidth="1"/>
    <col min="30" max="30" width="23.7109375" bestFit="1" customWidth="1"/>
    <col min="31" max="31" width="13.85546875" bestFit="1" customWidth="1"/>
    <col min="32" max="32" width="20.42578125" bestFit="1" customWidth="1"/>
    <col min="33" max="33" width="17" bestFit="1" customWidth="1"/>
    <col min="34" max="35" width="17" customWidth="1"/>
    <col min="36" max="36" width="12.42578125" bestFit="1" customWidth="1"/>
    <col min="37" max="37" width="24.140625" bestFit="1" customWidth="1"/>
    <col min="38" max="38" width="21.140625" bestFit="1" customWidth="1"/>
    <col min="39" max="41" width="35" bestFit="1" customWidth="1"/>
    <col min="42" max="44" width="34.42578125" bestFit="1" customWidth="1"/>
  </cols>
  <sheetData>
    <row r="1" spans="1:44" x14ac:dyDescent="0.25">
      <c r="A1" t="s">
        <v>1242</v>
      </c>
      <c r="B1" t="s">
        <v>1243</v>
      </c>
      <c r="C1" t="s">
        <v>1244</v>
      </c>
      <c r="D1" t="s">
        <v>1245</v>
      </c>
      <c r="E1" t="s">
        <v>1246</v>
      </c>
      <c r="F1" s="1970" t="s">
        <v>1286</v>
      </c>
      <c r="G1" t="s">
        <v>1247</v>
      </c>
      <c r="H1" t="s">
        <v>1289</v>
      </c>
      <c r="I1" t="s">
        <v>1248</v>
      </c>
      <c r="J1" t="s">
        <v>1249</v>
      </c>
      <c r="K1" t="s">
        <v>1250</v>
      </c>
      <c r="L1" t="s">
        <v>1288</v>
      </c>
      <c r="M1" t="s">
        <v>1290</v>
      </c>
      <c r="N1" t="s">
        <v>1291</v>
      </c>
      <c r="O1" t="s">
        <v>1251</v>
      </c>
      <c r="P1" t="s">
        <v>1287</v>
      </c>
      <c r="Q1" t="s">
        <v>1252</v>
      </c>
      <c r="R1" t="s">
        <v>1253</v>
      </c>
      <c r="S1" t="s">
        <v>1292</v>
      </c>
      <c r="T1" t="s">
        <v>1254</v>
      </c>
      <c r="U1" t="s">
        <v>1255</v>
      </c>
      <c r="V1" t="s">
        <v>1256</v>
      </c>
      <c r="W1" t="s">
        <v>1257</v>
      </c>
      <c r="X1" t="s">
        <v>1258</v>
      </c>
      <c r="Y1" t="s">
        <v>1259</v>
      </c>
      <c r="Z1" t="s">
        <v>1293</v>
      </c>
      <c r="AA1" t="s">
        <v>1260</v>
      </c>
      <c r="AB1" t="s">
        <v>1294</v>
      </c>
      <c r="AC1" t="s">
        <v>1295</v>
      </c>
      <c r="AD1" t="s">
        <v>1261</v>
      </c>
      <c r="AE1" t="s">
        <v>1262</v>
      </c>
      <c r="AF1" t="s">
        <v>1263</v>
      </c>
      <c r="AG1" t="s">
        <v>1264</v>
      </c>
      <c r="AH1" t="s">
        <v>1296</v>
      </c>
      <c r="AI1" t="s">
        <v>1297</v>
      </c>
      <c r="AJ1" t="s">
        <v>1265</v>
      </c>
      <c r="AK1" t="s">
        <v>1266</v>
      </c>
      <c r="AL1" t="s">
        <v>1267</v>
      </c>
      <c r="AM1" t="s">
        <v>1268</v>
      </c>
      <c r="AN1" t="s">
        <v>1269</v>
      </c>
      <c r="AO1" t="s">
        <v>1270</v>
      </c>
      <c r="AP1" t="s">
        <v>1271</v>
      </c>
      <c r="AQ1" t="s">
        <v>1272</v>
      </c>
      <c r="AR1" t="s">
        <v>1273</v>
      </c>
    </row>
    <row r="2" spans="1:44" x14ac:dyDescent="0.25">
      <c r="B2" t="s">
        <v>1274</v>
      </c>
      <c r="C2" s="1960">
        <f>'8D'!I14</f>
        <v>0</v>
      </c>
      <c r="D2" s="1960">
        <f>'8D'!I15</f>
        <v>0</v>
      </c>
      <c r="E2" s="1960">
        <f>'8D'!I56</f>
        <v>0</v>
      </c>
      <c r="F2" s="1960">
        <f>'8D'!I57</f>
        <v>0</v>
      </c>
      <c r="G2" s="1960">
        <f>'8D'!I58</f>
        <v>0</v>
      </c>
      <c r="H2" s="1960">
        <f>'8D'!I60</f>
        <v>0</v>
      </c>
      <c r="I2" s="1960">
        <f>'8D'!I62</f>
        <v>0</v>
      </c>
      <c r="J2" s="1960">
        <f>'8D'!I67</f>
        <v>0</v>
      </c>
      <c r="K2" s="1960">
        <f>'8D'!I68</f>
        <v>0</v>
      </c>
      <c r="L2" s="1960">
        <f>'8D'!I69</f>
        <v>0</v>
      </c>
      <c r="M2" s="1960">
        <f>'8D'!I70</f>
        <v>0</v>
      </c>
      <c r="N2" s="1960">
        <f>'8D'!I71</f>
        <v>0</v>
      </c>
      <c r="O2" s="1960">
        <f>'8D'!I63</f>
        <v>0</v>
      </c>
      <c r="P2" s="1960">
        <f>'8D'!I64</f>
        <v>0</v>
      </c>
      <c r="Q2" s="1960">
        <f>'8D'!I81</f>
        <v>0</v>
      </c>
      <c r="R2" s="1960">
        <f>'8D'!I74</f>
        <v>0</v>
      </c>
      <c r="S2" s="1960">
        <f>'8D'!I76</f>
        <v>0</v>
      </c>
      <c r="T2" s="1960">
        <f>'8D'!I77</f>
        <v>0</v>
      </c>
      <c r="U2" s="1960">
        <f>'8D'!I75</f>
        <v>0</v>
      </c>
      <c r="V2" s="1960">
        <f>'8D'!I78</f>
        <v>0</v>
      </c>
      <c r="W2" s="1960">
        <f>'8D'!I79</f>
        <v>0</v>
      </c>
      <c r="X2" s="1960">
        <f>'8D'!I80</f>
        <v>0</v>
      </c>
      <c r="Y2" s="1960">
        <f>'8D'!I82</f>
        <v>0</v>
      </c>
      <c r="Z2" s="1960">
        <f>'8D'!I83</f>
        <v>0</v>
      </c>
      <c r="AA2" s="1960">
        <f>'8D'!I86</f>
        <v>0</v>
      </c>
      <c r="AB2" s="1960">
        <f>'8D'!I87</f>
        <v>0</v>
      </c>
      <c r="AC2" s="1960">
        <f>'8D'!I88</f>
        <v>0</v>
      </c>
      <c r="AD2" s="1960">
        <f>'8D'!I89</f>
        <v>0</v>
      </c>
      <c r="AE2" s="1960">
        <f>'8D'!I90</f>
        <v>0</v>
      </c>
      <c r="AF2" s="1960">
        <f>'8D'!I91</f>
        <v>0</v>
      </c>
      <c r="AG2" s="1960">
        <f>'8D'!I92</f>
        <v>0</v>
      </c>
      <c r="AH2" s="1960">
        <f>'8D'!I93</f>
        <v>0</v>
      </c>
      <c r="AI2" s="1960">
        <f>'8D'!I94</f>
        <v>0</v>
      </c>
      <c r="AJ2" s="1960">
        <f>'8D'!I64+'8D'!I71+'8D'!I83+'8D'!I94</f>
        <v>0</v>
      </c>
      <c r="AK2" s="1965">
        <f>'8D'!I106</f>
        <v>0</v>
      </c>
      <c r="AL2" s="1960">
        <f>'8D'!I107</f>
        <v>0</v>
      </c>
      <c r="AM2" s="1960">
        <f>'8D'!I131</f>
        <v>0</v>
      </c>
      <c r="AN2" s="1965">
        <f>'8D'!I132</f>
        <v>0</v>
      </c>
      <c r="AO2" s="1965">
        <f>'8D'!I133</f>
        <v>0</v>
      </c>
      <c r="AP2" s="1960">
        <f>'8D'!I139</f>
        <v>0</v>
      </c>
      <c r="AQ2" s="1960">
        <f>'8D'!I140</f>
        <v>0</v>
      </c>
      <c r="AR2" s="1960">
        <f>'8D'!I141</f>
        <v>0</v>
      </c>
    </row>
    <row r="3" spans="1:44" x14ac:dyDescent="0.25">
      <c r="B3" t="s">
        <v>1275</v>
      </c>
      <c r="AM3" s="1960">
        <f>'8D'!J131</f>
        <v>0</v>
      </c>
      <c r="AN3" s="1965">
        <f>'8D'!J132</f>
        <v>0</v>
      </c>
      <c r="AO3" s="1965">
        <f>'8D'!J133</f>
        <v>0</v>
      </c>
      <c r="AP3" s="1965">
        <f>'8D'!J139</f>
        <v>0</v>
      </c>
      <c r="AQ3" s="1960">
        <f>'8D'!J140</f>
        <v>0</v>
      </c>
      <c r="AR3" s="1960">
        <f>'8D'!J141</f>
        <v>0</v>
      </c>
    </row>
    <row r="4" spans="1:44" x14ac:dyDescent="0.25">
      <c r="B4" t="s">
        <v>1276</v>
      </c>
      <c r="AM4" s="1960">
        <f>'8D'!K131</f>
        <v>0</v>
      </c>
      <c r="AN4" s="1965">
        <f>'8D'!K132</f>
        <v>0</v>
      </c>
      <c r="AO4" s="1965">
        <f>'8D'!K133</f>
        <v>0</v>
      </c>
      <c r="AP4" s="1965">
        <f>'8D'!K139</f>
        <v>0</v>
      </c>
      <c r="AQ4" s="1960">
        <f>'8D'!K140</f>
        <v>0</v>
      </c>
      <c r="AR4" s="1960">
        <f>'8D'!K141</f>
        <v>0</v>
      </c>
    </row>
    <row r="5" spans="1:44" x14ac:dyDescent="0.25">
      <c r="B5" t="s">
        <v>1277</v>
      </c>
      <c r="AM5" s="1960">
        <f>'8D'!L131</f>
        <v>0</v>
      </c>
      <c r="AN5" s="1965">
        <f>'8D'!L132</f>
        <v>0</v>
      </c>
      <c r="AO5" s="1965">
        <f>'8D'!L133</f>
        <v>0</v>
      </c>
      <c r="AP5" s="1965">
        <f>'8D'!L139</f>
        <v>0</v>
      </c>
      <c r="AQ5" s="1960">
        <f>'8D'!L140</f>
        <v>0</v>
      </c>
      <c r="AR5" s="1960">
        <f>'8D'!L141</f>
        <v>0</v>
      </c>
    </row>
    <row r="6" spans="1:44" x14ac:dyDescent="0.25">
      <c r="B6" t="s">
        <v>1278</v>
      </c>
      <c r="AM6" s="1960">
        <f>'8D'!M131</f>
        <v>0</v>
      </c>
      <c r="AN6" s="1965">
        <f>'8D'!M132</f>
        <v>0</v>
      </c>
      <c r="AO6" s="1965">
        <f>'8D'!M133</f>
        <v>0</v>
      </c>
      <c r="AP6" s="1965">
        <f>'8D'!M139</f>
        <v>0</v>
      </c>
      <c r="AQ6" s="1960">
        <f>'8D'!M140</f>
        <v>0</v>
      </c>
      <c r="AR6" s="1960">
        <f>'8D'!M141</f>
        <v>0</v>
      </c>
    </row>
    <row r="7" spans="1:44" x14ac:dyDescent="0.25">
      <c r="B7" t="s">
        <v>1279</v>
      </c>
      <c r="AM7" s="1960">
        <f>'8D'!N131</f>
        <v>0</v>
      </c>
      <c r="AN7" s="1965">
        <f>'8D'!N132</f>
        <v>0</v>
      </c>
      <c r="AO7" s="1965">
        <f>'8D'!N133</f>
        <v>0</v>
      </c>
      <c r="AP7" s="1965">
        <f>'8D'!N139</f>
        <v>0</v>
      </c>
      <c r="AQ7" s="1960">
        <f>'8D'!N140</f>
        <v>0</v>
      </c>
      <c r="AR7" s="1960">
        <f>'8D'!N141</f>
        <v>0</v>
      </c>
    </row>
    <row r="8" spans="1:44" x14ac:dyDescent="0.25">
      <c r="B8" t="s">
        <v>1280</v>
      </c>
      <c r="AM8" s="1960">
        <f>'8D'!O131</f>
        <v>0</v>
      </c>
      <c r="AN8" s="1965">
        <f>'8D'!O132</f>
        <v>0</v>
      </c>
      <c r="AO8" s="1965">
        <f>'8D'!O133</f>
        <v>0</v>
      </c>
      <c r="AP8" s="1965">
        <f>'8D'!O139</f>
        <v>0</v>
      </c>
      <c r="AQ8" s="1960">
        <f>'8D'!O140</f>
        <v>0</v>
      </c>
      <c r="AR8" s="1960">
        <f>'8D'!O141</f>
        <v>0</v>
      </c>
    </row>
    <row r="9" spans="1:44" x14ac:dyDescent="0.25">
      <c r="B9" t="s">
        <v>1281</v>
      </c>
      <c r="AM9" s="1960">
        <f>'8D'!P131</f>
        <v>0</v>
      </c>
      <c r="AN9" s="1965">
        <f>'8D'!P132</f>
        <v>0</v>
      </c>
      <c r="AO9" s="1965">
        <f>'8D'!P133</f>
        <v>0</v>
      </c>
      <c r="AP9" s="1965">
        <f>'8D'!P139</f>
        <v>0</v>
      </c>
      <c r="AQ9" s="1960">
        <f>'8D'!P140</f>
        <v>0</v>
      </c>
      <c r="AR9" s="1960">
        <f>'8D'!P141</f>
        <v>0</v>
      </c>
    </row>
    <row r="10" spans="1:44" x14ac:dyDescent="0.25">
      <c r="B10" t="s">
        <v>1282</v>
      </c>
      <c r="AM10" s="1960">
        <f>'8D'!Q131</f>
        <v>0</v>
      </c>
      <c r="AN10" s="1965">
        <f>'8D'!Q132</f>
        <v>0</v>
      </c>
      <c r="AO10" s="1965">
        <f>'8D'!Q133</f>
        <v>0</v>
      </c>
      <c r="AP10" s="1965">
        <f>'8D'!Q139</f>
        <v>0</v>
      </c>
      <c r="AQ10" s="1960">
        <f>'8D'!Q140</f>
        <v>0</v>
      </c>
      <c r="AR10" s="1960">
        <f>'8D'!Q141</f>
        <v>0</v>
      </c>
    </row>
    <row r="11" spans="1:44" x14ac:dyDescent="0.25">
      <c r="B11" t="s">
        <v>365</v>
      </c>
      <c r="AM11" s="1960">
        <f>'8D'!R131</f>
        <v>0</v>
      </c>
      <c r="AN11" s="1965">
        <f>'8D'!R132</f>
        <v>0</v>
      </c>
      <c r="AO11" s="1965">
        <f>'8D'!R133</f>
        <v>0</v>
      </c>
      <c r="AP11" s="1965">
        <f>'8D'!R139</f>
        <v>0</v>
      </c>
      <c r="AQ11" s="1960">
        <f>'8D'!R140</f>
        <v>0</v>
      </c>
      <c r="AR11" s="1960">
        <f>'8D'!R141</f>
        <v>0</v>
      </c>
    </row>
    <row r="12" spans="1:44" x14ac:dyDescent="0.25">
      <c r="B12" t="s">
        <v>366</v>
      </c>
      <c r="AM12" s="1960">
        <f>'8D'!S131</f>
        <v>0</v>
      </c>
      <c r="AN12" s="1965">
        <f>'8D'!S132</f>
        <v>0</v>
      </c>
      <c r="AO12" s="1965">
        <f>'8D'!S133</f>
        <v>0</v>
      </c>
      <c r="AP12" s="1965">
        <f>'8D'!S139</f>
        <v>0</v>
      </c>
      <c r="AQ12" s="1960">
        <f>'8D'!S140</f>
        <v>0</v>
      </c>
      <c r="AR12" s="1960">
        <f>'8D'!S141</f>
        <v>0</v>
      </c>
    </row>
    <row r="13" spans="1:44" x14ac:dyDescent="0.25">
      <c r="B13" t="s">
        <v>367</v>
      </c>
      <c r="AM13" s="1960">
        <f>'8D'!T131</f>
        <v>0</v>
      </c>
      <c r="AN13" s="1965">
        <f>'8D'!T132</f>
        <v>0</v>
      </c>
      <c r="AO13" s="1965">
        <f>'8D'!T133</f>
        <v>0</v>
      </c>
      <c r="AP13" s="1965">
        <f>'8D'!T139</f>
        <v>0</v>
      </c>
      <c r="AQ13" s="1960">
        <f>'8D'!T140</f>
        <v>0</v>
      </c>
      <c r="AR13" s="1960">
        <f>'8D'!T141</f>
        <v>0</v>
      </c>
    </row>
    <row r="14" spans="1:44" x14ac:dyDescent="0.25">
      <c r="B14" t="s">
        <v>368</v>
      </c>
      <c r="AM14" s="1960">
        <f>'8D'!U131</f>
        <v>0</v>
      </c>
      <c r="AN14" s="1965">
        <f>'8D'!U132</f>
        <v>0</v>
      </c>
      <c r="AO14" s="1965">
        <f>'8D'!U133</f>
        <v>0</v>
      </c>
      <c r="AP14" s="1965">
        <f>'8D'!U139</f>
        <v>0</v>
      </c>
      <c r="AQ14" s="1960">
        <f>'8D'!U140</f>
        <v>0</v>
      </c>
      <c r="AR14" s="1960">
        <f>'8D'!U141</f>
        <v>0</v>
      </c>
    </row>
    <row r="15" spans="1:44" x14ac:dyDescent="0.25">
      <c r="B15" t="s">
        <v>369</v>
      </c>
      <c r="AM15" s="1960">
        <f>'8D'!V131</f>
        <v>0</v>
      </c>
      <c r="AN15" s="1965">
        <f>'8D'!V132</f>
        <v>0</v>
      </c>
      <c r="AO15" s="1965">
        <f>'8D'!V133</f>
        <v>0</v>
      </c>
      <c r="AP15" s="1965">
        <f>'8D'!V139</f>
        <v>0</v>
      </c>
      <c r="AQ15" s="1960">
        <f>'8D'!V140</f>
        <v>0</v>
      </c>
      <c r="AR15" s="1960">
        <f>'8D'!V141</f>
        <v>0</v>
      </c>
    </row>
    <row r="16" spans="1:44" x14ac:dyDescent="0.25">
      <c r="B16" t="s">
        <v>370</v>
      </c>
      <c r="AM16" s="1960">
        <f>'8D'!W131</f>
        <v>0</v>
      </c>
      <c r="AN16" s="1965">
        <f>'8D'!W132</f>
        <v>0</v>
      </c>
      <c r="AO16" s="1965">
        <f>'8D'!W133</f>
        <v>0</v>
      </c>
      <c r="AP16" s="1965">
        <f>'8D'!W139</f>
        <v>0</v>
      </c>
      <c r="AQ16" s="1960">
        <f>'8D'!W140</f>
        <v>0</v>
      </c>
      <c r="AR16" s="1960">
        <f>'8D'!W141</f>
        <v>0</v>
      </c>
    </row>
    <row r="17" spans="40:42" x14ac:dyDescent="0.25">
      <c r="AN17" s="1965"/>
      <c r="AO17" s="1965"/>
      <c r="AP17" s="196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F0000"/>
  </sheetPr>
  <dimension ref="A2:H207"/>
  <sheetViews>
    <sheetView zoomScaleNormal="100" workbookViewId="0">
      <selection activeCell="A55" sqref="A55"/>
    </sheetView>
  </sheetViews>
  <sheetFormatPr defaultColWidth="9.140625" defaultRowHeight="15" x14ac:dyDescent="0.25"/>
  <cols>
    <col min="1" max="1" width="19.140625" bestFit="1" customWidth="1"/>
    <col min="2" max="2" width="33.140625" bestFit="1" customWidth="1"/>
    <col min="4" max="4" width="26.5703125" bestFit="1" customWidth="1"/>
    <col min="5" max="5" width="26" bestFit="1" customWidth="1"/>
    <col min="7" max="7" width="16.5703125" bestFit="1" customWidth="1"/>
    <col min="8" max="8" width="10.7109375" bestFit="1" customWidth="1"/>
  </cols>
  <sheetData>
    <row r="2" spans="1:2" x14ac:dyDescent="0.25">
      <c r="A2" t="s">
        <v>841</v>
      </c>
      <c r="B2" s="9" t="s">
        <v>464</v>
      </c>
    </row>
    <row r="3" spans="1:2" x14ac:dyDescent="0.25">
      <c r="B3" s="48" t="s">
        <v>835</v>
      </c>
    </row>
    <row r="4" spans="1:2" x14ac:dyDescent="0.25">
      <c r="B4" s="48" t="s">
        <v>836</v>
      </c>
    </row>
    <row r="5" spans="1:2" x14ac:dyDescent="0.25">
      <c r="B5" s="48" t="s">
        <v>837</v>
      </c>
    </row>
    <row r="6" spans="1:2" x14ac:dyDescent="0.25">
      <c r="B6" s="48" t="s">
        <v>838</v>
      </c>
    </row>
    <row r="7" spans="1:2" x14ac:dyDescent="0.25">
      <c r="B7" s="48" t="s">
        <v>839</v>
      </c>
    </row>
    <row r="8" spans="1:2" x14ac:dyDescent="0.25">
      <c r="B8" s="49" t="s">
        <v>210</v>
      </c>
    </row>
    <row r="15" spans="1:2" x14ac:dyDescent="0.25">
      <c r="A15" s="3" t="s">
        <v>754</v>
      </c>
      <c r="B15" s="9" t="s">
        <v>464</v>
      </c>
    </row>
    <row r="16" spans="1:2" x14ac:dyDescent="0.25">
      <c r="A16" s="3"/>
      <c r="B16" s="48" t="s">
        <v>634</v>
      </c>
    </row>
    <row r="17" spans="2:2" x14ac:dyDescent="0.25">
      <c r="B17" s="48" t="s">
        <v>451</v>
      </c>
    </row>
    <row r="18" spans="2:2" x14ac:dyDescent="0.25">
      <c r="B18" s="48" t="s">
        <v>690</v>
      </c>
    </row>
    <row r="19" spans="2:2" x14ac:dyDescent="0.25">
      <c r="B19" s="48" t="s">
        <v>453</v>
      </c>
    </row>
    <row r="20" spans="2:2" x14ac:dyDescent="0.25">
      <c r="B20" s="48" t="s">
        <v>459</v>
      </c>
    </row>
    <row r="21" spans="2:2" x14ac:dyDescent="0.25">
      <c r="B21" s="48" t="s">
        <v>458</v>
      </c>
    </row>
    <row r="22" spans="2:2" x14ac:dyDescent="0.25">
      <c r="B22" s="48" t="s">
        <v>449</v>
      </c>
    </row>
    <row r="23" spans="2:2" x14ac:dyDescent="0.25">
      <c r="B23" s="48" t="s">
        <v>452</v>
      </c>
    </row>
    <row r="24" spans="2:2" x14ac:dyDescent="0.25">
      <c r="B24" s="48" t="s">
        <v>476</v>
      </c>
    </row>
    <row r="25" spans="2:2" x14ac:dyDescent="0.25">
      <c r="B25" s="48" t="s">
        <v>450</v>
      </c>
    </row>
    <row r="26" spans="2:2" x14ac:dyDescent="0.25">
      <c r="B26" s="48" t="s">
        <v>468</v>
      </c>
    </row>
    <row r="27" spans="2:2" x14ac:dyDescent="0.25">
      <c r="B27" s="48" t="s">
        <v>477</v>
      </c>
    </row>
    <row r="28" spans="2:2" x14ac:dyDescent="0.25">
      <c r="B28" s="48" t="s">
        <v>691</v>
      </c>
    </row>
    <row r="29" spans="2:2" x14ac:dyDescent="0.25">
      <c r="B29" s="48" t="s">
        <v>435</v>
      </c>
    </row>
    <row r="30" spans="2:2" x14ac:dyDescent="0.25">
      <c r="B30" s="48" t="s">
        <v>457</v>
      </c>
    </row>
    <row r="31" spans="2:2" x14ac:dyDescent="0.25">
      <c r="B31" s="48" t="s">
        <v>677</v>
      </c>
    </row>
    <row r="32" spans="2:2" x14ac:dyDescent="0.25">
      <c r="B32" s="48" t="s">
        <v>456</v>
      </c>
    </row>
    <row r="33" spans="1:2" x14ac:dyDescent="0.25">
      <c r="B33" s="48" t="s">
        <v>455</v>
      </c>
    </row>
    <row r="34" spans="1:2" x14ac:dyDescent="0.25">
      <c r="B34" s="49" t="s">
        <v>454</v>
      </c>
    </row>
    <row r="38" spans="1:2" x14ac:dyDescent="0.25">
      <c r="A38" t="s">
        <v>478</v>
      </c>
      <c r="B38" s="9" t="s">
        <v>464</v>
      </c>
    </row>
    <row r="39" spans="1:2" x14ac:dyDescent="0.25">
      <c r="B39" s="51" t="s">
        <v>479</v>
      </c>
    </row>
    <row r="40" spans="1:2" x14ac:dyDescent="0.25">
      <c r="B40" s="50" t="s">
        <v>480</v>
      </c>
    </row>
    <row r="42" spans="1:2" x14ac:dyDescent="0.25">
      <c r="A42" t="s">
        <v>577</v>
      </c>
      <c r="B42" s="9" t="s">
        <v>464</v>
      </c>
    </row>
    <row r="43" spans="1:2" x14ac:dyDescent="0.25">
      <c r="B43" s="51" t="s">
        <v>479</v>
      </c>
    </row>
    <row r="44" spans="1:2" x14ac:dyDescent="0.25">
      <c r="B44" s="51" t="s">
        <v>480</v>
      </c>
    </row>
    <row r="45" spans="1:2" x14ac:dyDescent="0.25">
      <c r="B45" s="50" t="s">
        <v>578</v>
      </c>
    </row>
    <row r="47" spans="1:2" x14ac:dyDescent="0.25">
      <c r="A47" t="s">
        <v>589</v>
      </c>
      <c r="B47" s="9" t="s">
        <v>464</v>
      </c>
    </row>
    <row r="48" spans="1:2" x14ac:dyDescent="0.25">
      <c r="B48" s="51" t="s">
        <v>479</v>
      </c>
    </row>
    <row r="49" spans="1:5" x14ac:dyDescent="0.25">
      <c r="B49" s="51" t="s">
        <v>480</v>
      </c>
    </row>
    <row r="50" spans="1:5" x14ac:dyDescent="0.25">
      <c r="B50" s="50" t="s">
        <v>588</v>
      </c>
    </row>
    <row r="52" spans="1:5" x14ac:dyDescent="0.25">
      <c r="A52" t="s">
        <v>481</v>
      </c>
      <c r="B52" s="9" t="s">
        <v>464</v>
      </c>
    </row>
    <row r="53" spans="1:5" x14ac:dyDescent="0.25">
      <c r="B53" s="51" t="s">
        <v>482</v>
      </c>
    </row>
    <row r="54" spans="1:5" x14ac:dyDescent="0.25">
      <c r="B54" s="51" t="s">
        <v>483</v>
      </c>
    </row>
    <row r="55" spans="1:5" x14ac:dyDescent="0.25">
      <c r="B55" s="50" t="s">
        <v>763</v>
      </c>
    </row>
    <row r="57" spans="1:5" x14ac:dyDescent="0.25">
      <c r="A57" t="s">
        <v>756</v>
      </c>
      <c r="B57" s="9"/>
      <c r="D57" t="s">
        <v>479</v>
      </c>
      <c r="E57" t="s">
        <v>480</v>
      </c>
    </row>
    <row r="58" spans="1:5" x14ac:dyDescent="0.25">
      <c r="B58" s="51"/>
      <c r="D58" s="9" t="s">
        <v>484</v>
      </c>
      <c r="E58" s="9" t="s">
        <v>757</v>
      </c>
    </row>
    <row r="59" spans="1:5" x14ac:dyDescent="0.25">
      <c r="B59" s="51"/>
      <c r="D59" s="51" t="s">
        <v>757</v>
      </c>
      <c r="E59" s="50" t="s">
        <v>470</v>
      </c>
    </row>
    <row r="60" spans="1:5" x14ac:dyDescent="0.25">
      <c r="B60" s="51"/>
      <c r="D60" s="50" t="s">
        <v>470</v>
      </c>
    </row>
    <row r="61" spans="1:5" x14ac:dyDescent="0.25">
      <c r="B61" s="50"/>
    </row>
    <row r="63" spans="1:5" x14ac:dyDescent="0.25">
      <c r="A63" t="s">
        <v>485</v>
      </c>
      <c r="B63" s="9" t="s">
        <v>464</v>
      </c>
    </row>
    <row r="64" spans="1:5" x14ac:dyDescent="0.25">
      <c r="B64" s="51" t="s">
        <v>486</v>
      </c>
    </row>
    <row r="65" spans="1:8" x14ac:dyDescent="0.25">
      <c r="B65" s="50" t="s">
        <v>26</v>
      </c>
    </row>
    <row r="68" spans="1:8" x14ac:dyDescent="0.25">
      <c r="A68" t="s">
        <v>487</v>
      </c>
      <c r="B68" s="9" t="s">
        <v>475</v>
      </c>
      <c r="D68" t="s">
        <v>591</v>
      </c>
      <c r="E68" s="9" t="s">
        <v>464</v>
      </c>
      <c r="G68" t="s">
        <v>460</v>
      </c>
      <c r="H68" t="s">
        <v>472</v>
      </c>
    </row>
    <row r="69" spans="1:8" x14ac:dyDescent="0.25">
      <c r="B69" s="51" t="s">
        <v>460</v>
      </c>
      <c r="E69" s="51" t="s">
        <v>460</v>
      </c>
      <c r="G69" s="358" t="s">
        <v>592</v>
      </c>
      <c r="H69" s="9" t="s">
        <v>597</v>
      </c>
    </row>
    <row r="70" spans="1:8" x14ac:dyDescent="0.25">
      <c r="B70" s="51" t="s">
        <v>472</v>
      </c>
      <c r="E70" s="50" t="s">
        <v>472</v>
      </c>
      <c r="G70" s="389" t="s">
        <v>593</v>
      </c>
      <c r="H70" s="51" t="s">
        <v>594</v>
      </c>
    </row>
    <row r="71" spans="1:8" x14ac:dyDescent="0.25">
      <c r="B71" s="50" t="s">
        <v>752</v>
      </c>
      <c r="H71" s="51" t="s">
        <v>566</v>
      </c>
    </row>
    <row r="72" spans="1:8" x14ac:dyDescent="0.25">
      <c r="H72" s="51" t="s">
        <v>595</v>
      </c>
    </row>
    <row r="73" spans="1:8" x14ac:dyDescent="0.25">
      <c r="A73" t="s">
        <v>603</v>
      </c>
      <c r="B73" s="9" t="s">
        <v>464</v>
      </c>
      <c r="H73" s="50" t="s">
        <v>596</v>
      </c>
    </row>
    <row r="74" spans="1:8" x14ac:dyDescent="0.25">
      <c r="B74" s="51" t="s">
        <v>601</v>
      </c>
    </row>
    <row r="75" spans="1:8" x14ac:dyDescent="0.25">
      <c r="B75" s="50" t="s">
        <v>602</v>
      </c>
    </row>
    <row r="77" spans="1:8" x14ac:dyDescent="0.25">
      <c r="A77" t="s">
        <v>488</v>
      </c>
      <c r="B77" s="9" t="s">
        <v>464</v>
      </c>
    </row>
    <row r="78" spans="1:8" x14ac:dyDescent="0.25">
      <c r="B78" s="51" t="s">
        <v>489</v>
      </c>
    </row>
    <row r="79" spans="1:8" x14ac:dyDescent="0.25">
      <c r="B79" s="50" t="s">
        <v>490</v>
      </c>
    </row>
    <row r="82" spans="1:5" x14ac:dyDescent="0.25">
      <c r="A82" t="s">
        <v>26</v>
      </c>
      <c r="B82" s="9"/>
    </row>
    <row r="83" spans="1:5" x14ac:dyDescent="0.25">
      <c r="B83" s="50" t="s">
        <v>470</v>
      </c>
    </row>
    <row r="85" spans="1:5" x14ac:dyDescent="0.25">
      <c r="A85" t="s">
        <v>486</v>
      </c>
      <c r="B85" s="9" t="s">
        <v>464</v>
      </c>
      <c r="D85" t="s">
        <v>612</v>
      </c>
      <c r="E85" s="9" t="s">
        <v>464</v>
      </c>
    </row>
    <row r="86" spans="1:5" x14ac:dyDescent="0.25">
      <c r="B86" s="51" t="s">
        <v>28</v>
      </c>
      <c r="E86" s="51" t="s">
        <v>28</v>
      </c>
    </row>
    <row r="87" spans="1:5" x14ac:dyDescent="0.25">
      <c r="B87" s="51" t="s">
        <v>27</v>
      </c>
      <c r="E87" s="51" t="s">
        <v>27</v>
      </c>
    </row>
    <row r="88" spans="1:5" x14ac:dyDescent="0.25">
      <c r="B88" s="51" t="s">
        <v>491</v>
      </c>
      <c r="E88" s="51" t="s">
        <v>491</v>
      </c>
    </row>
    <row r="89" spans="1:5" x14ac:dyDescent="0.25">
      <c r="B89" s="51" t="s">
        <v>492</v>
      </c>
      <c r="E89" s="51" t="s">
        <v>492</v>
      </c>
    </row>
    <row r="90" spans="1:5" x14ac:dyDescent="0.25">
      <c r="B90" s="51" t="s">
        <v>493</v>
      </c>
      <c r="E90" s="51" t="s">
        <v>493</v>
      </c>
    </row>
    <row r="91" spans="1:5" x14ac:dyDescent="0.25">
      <c r="B91" s="51" t="s">
        <v>494</v>
      </c>
      <c r="E91" s="51" t="s">
        <v>494</v>
      </c>
    </row>
    <row r="92" spans="1:5" x14ac:dyDescent="0.25">
      <c r="B92" s="50" t="s">
        <v>495</v>
      </c>
      <c r="E92" s="51" t="s">
        <v>664</v>
      </c>
    </row>
    <row r="93" spans="1:5" x14ac:dyDescent="0.25">
      <c r="E93" s="50" t="s">
        <v>665</v>
      </c>
    </row>
    <row r="94" spans="1:5" x14ac:dyDescent="0.25">
      <c r="A94" t="s">
        <v>516</v>
      </c>
      <c r="B94" s="9" t="s">
        <v>464</v>
      </c>
    </row>
    <row r="95" spans="1:5" x14ac:dyDescent="0.25">
      <c r="B95" s="51" t="s">
        <v>26</v>
      </c>
    </row>
    <row r="96" spans="1:5" x14ac:dyDescent="0.25">
      <c r="B96" s="51" t="s">
        <v>27</v>
      </c>
    </row>
    <row r="97" spans="1:2" x14ac:dyDescent="0.25">
      <c r="B97" s="51" t="s">
        <v>28</v>
      </c>
    </row>
    <row r="98" spans="1:2" x14ac:dyDescent="0.25">
      <c r="B98" s="51" t="s">
        <v>491</v>
      </c>
    </row>
    <row r="99" spans="1:2" x14ac:dyDescent="0.25">
      <c r="B99" s="51" t="s">
        <v>492</v>
      </c>
    </row>
    <row r="100" spans="1:2" x14ac:dyDescent="0.25">
      <c r="B100" s="51" t="s">
        <v>493</v>
      </c>
    </row>
    <row r="101" spans="1:2" x14ac:dyDescent="0.25">
      <c r="B101" s="51" t="s">
        <v>494</v>
      </c>
    </row>
    <row r="102" spans="1:2" x14ac:dyDescent="0.25">
      <c r="B102" s="50" t="s">
        <v>495</v>
      </c>
    </row>
    <row r="104" spans="1:2" x14ac:dyDescent="0.25">
      <c r="A104" t="s">
        <v>517</v>
      </c>
      <c r="B104" s="9" t="s">
        <v>464</v>
      </c>
    </row>
    <row r="105" spans="1:2" x14ac:dyDescent="0.25">
      <c r="B105" s="51" t="s">
        <v>294</v>
      </c>
    </row>
    <row r="106" spans="1:2" x14ac:dyDescent="0.25">
      <c r="B106" s="50" t="s">
        <v>518</v>
      </c>
    </row>
    <row r="109" spans="1:2" x14ac:dyDescent="0.25">
      <c r="A109" t="s">
        <v>496</v>
      </c>
      <c r="B109" s="9" t="s">
        <v>464</v>
      </c>
    </row>
    <row r="110" spans="1:2" x14ac:dyDescent="0.25">
      <c r="B110" s="52">
        <v>0.25</v>
      </c>
    </row>
    <row r="111" spans="1:2" x14ac:dyDescent="0.25">
      <c r="B111" s="52">
        <v>0.3</v>
      </c>
    </row>
    <row r="112" spans="1:2" x14ac:dyDescent="0.25">
      <c r="B112" s="52">
        <v>0.35</v>
      </c>
    </row>
    <row r="113" spans="1:2" x14ac:dyDescent="0.25">
      <c r="B113" s="52">
        <v>0.4</v>
      </c>
    </row>
    <row r="114" spans="1:2" x14ac:dyDescent="0.25">
      <c r="B114" s="52">
        <v>0.45</v>
      </c>
    </row>
    <row r="115" spans="1:2" x14ac:dyDescent="0.25">
      <c r="B115" s="52">
        <v>0.5</v>
      </c>
    </row>
    <row r="116" spans="1:2" x14ac:dyDescent="0.25">
      <c r="B116" s="52">
        <v>0.55000000000000004</v>
      </c>
    </row>
    <row r="117" spans="1:2" x14ac:dyDescent="0.25">
      <c r="B117" s="52">
        <v>0.6</v>
      </c>
    </row>
    <row r="118" spans="1:2" x14ac:dyDescent="0.25">
      <c r="B118" s="52">
        <v>0.65</v>
      </c>
    </row>
    <row r="119" spans="1:2" x14ac:dyDescent="0.25">
      <c r="B119" s="53">
        <v>0.8</v>
      </c>
    </row>
    <row r="122" spans="1:2" x14ac:dyDescent="0.25">
      <c r="A122" t="s">
        <v>497</v>
      </c>
      <c r="B122" s="9" t="s">
        <v>464</v>
      </c>
    </row>
    <row r="123" spans="1:2" x14ac:dyDescent="0.25">
      <c r="B123" s="51" t="s">
        <v>498</v>
      </c>
    </row>
    <row r="124" spans="1:2" x14ac:dyDescent="0.25">
      <c r="B124" s="50" t="s">
        <v>499</v>
      </c>
    </row>
    <row r="127" spans="1:2" x14ac:dyDescent="0.25">
      <c r="A127" t="s">
        <v>501</v>
      </c>
      <c r="B127" s="206" t="s">
        <v>500</v>
      </c>
    </row>
    <row r="133" spans="1:2" x14ac:dyDescent="0.25">
      <c r="A133" t="s">
        <v>510</v>
      </c>
      <c r="B133" s="9" t="s">
        <v>464</v>
      </c>
    </row>
    <row r="134" spans="1:2" x14ac:dyDescent="0.25">
      <c r="B134" s="51" t="s">
        <v>509</v>
      </c>
    </row>
    <row r="135" spans="1:2" x14ac:dyDescent="0.25">
      <c r="B135" s="51" t="s">
        <v>503</v>
      </c>
    </row>
    <row r="136" spans="1:2" x14ac:dyDescent="0.25">
      <c r="B136" s="51" t="s">
        <v>504</v>
      </c>
    </row>
    <row r="137" spans="1:2" x14ac:dyDescent="0.25">
      <c r="B137" s="51" t="s">
        <v>505</v>
      </c>
    </row>
    <row r="138" spans="1:2" x14ac:dyDescent="0.25">
      <c r="B138" s="51" t="s">
        <v>506</v>
      </c>
    </row>
    <row r="139" spans="1:2" x14ac:dyDescent="0.25">
      <c r="B139" s="51" t="s">
        <v>507</v>
      </c>
    </row>
    <row r="140" spans="1:2" x14ac:dyDescent="0.25">
      <c r="B140" s="51" t="s">
        <v>508</v>
      </c>
    </row>
    <row r="141" spans="1:2" x14ac:dyDescent="0.25">
      <c r="B141" s="50" t="s">
        <v>502</v>
      </c>
    </row>
    <row r="144" spans="1:2" x14ac:dyDescent="0.25">
      <c r="A144" t="s">
        <v>511</v>
      </c>
      <c r="B144" s="9" t="s">
        <v>464</v>
      </c>
    </row>
    <row r="145" spans="1:2" x14ac:dyDescent="0.25">
      <c r="B145" s="51" t="s">
        <v>20</v>
      </c>
    </row>
    <row r="146" spans="1:2" x14ac:dyDescent="0.25">
      <c r="B146" s="51" t="s">
        <v>19</v>
      </c>
    </row>
    <row r="147" spans="1:2" x14ac:dyDescent="0.25">
      <c r="B147" s="50" t="s">
        <v>18</v>
      </c>
    </row>
    <row r="149" spans="1:2" x14ac:dyDescent="0.25">
      <c r="A149" t="s">
        <v>521</v>
      </c>
      <c r="B149" s="9" t="s">
        <v>464</v>
      </c>
    </row>
    <row r="150" spans="1:2" x14ac:dyDescent="0.25">
      <c r="B150" s="51" t="s">
        <v>522</v>
      </c>
    </row>
    <row r="151" spans="1:2" x14ac:dyDescent="0.25">
      <c r="B151" s="51" t="s">
        <v>523</v>
      </c>
    </row>
    <row r="152" spans="1:2" x14ac:dyDescent="0.25">
      <c r="B152" s="51" t="s">
        <v>524</v>
      </c>
    </row>
    <row r="153" spans="1:2" x14ac:dyDescent="0.25">
      <c r="B153" s="51" t="s">
        <v>525</v>
      </c>
    </row>
    <row r="154" spans="1:2" x14ac:dyDescent="0.25">
      <c r="B154" s="163"/>
    </row>
    <row r="155" spans="1:2" x14ac:dyDescent="0.25">
      <c r="A155" t="s">
        <v>528</v>
      </c>
      <c r="B155" s="9" t="s">
        <v>475</v>
      </c>
    </row>
    <row r="156" spans="1:2" x14ac:dyDescent="0.25">
      <c r="B156" s="51" t="s">
        <v>657</v>
      </c>
    </row>
    <row r="157" spans="1:2" x14ac:dyDescent="0.25">
      <c r="B157" s="50" t="s">
        <v>658</v>
      </c>
    </row>
    <row r="159" spans="1:2" x14ac:dyDescent="0.25">
      <c r="A159" t="s">
        <v>529</v>
      </c>
      <c r="B159" s="9" t="s">
        <v>464</v>
      </c>
    </row>
    <row r="160" spans="1:2" x14ac:dyDescent="0.25">
      <c r="B160" s="51" t="s">
        <v>530</v>
      </c>
    </row>
    <row r="161" spans="1:2" x14ac:dyDescent="0.25">
      <c r="B161" s="51" t="s">
        <v>531</v>
      </c>
    </row>
    <row r="162" spans="1:2" x14ac:dyDescent="0.25">
      <c r="B162" s="51" t="s">
        <v>532</v>
      </c>
    </row>
    <row r="163" spans="1:2" x14ac:dyDescent="0.25">
      <c r="B163" s="51" t="s">
        <v>659</v>
      </c>
    </row>
    <row r="164" spans="1:2" x14ac:dyDescent="0.25">
      <c r="B164" s="50" t="s">
        <v>660</v>
      </c>
    </row>
    <row r="166" spans="1:2" x14ac:dyDescent="0.25">
      <c r="A166" t="s">
        <v>536</v>
      </c>
      <c r="B166" s="9" t="s">
        <v>464</v>
      </c>
    </row>
    <row r="167" spans="1:2" x14ac:dyDescent="0.25">
      <c r="B167" s="51" t="s">
        <v>537</v>
      </c>
    </row>
    <row r="168" spans="1:2" x14ac:dyDescent="0.25">
      <c r="B168" s="51" t="s">
        <v>535</v>
      </c>
    </row>
    <row r="169" spans="1:2" x14ac:dyDescent="0.25">
      <c r="B169" s="51" t="s">
        <v>538</v>
      </c>
    </row>
    <row r="170" spans="1:2" x14ac:dyDescent="0.25">
      <c r="B170" s="50" t="s">
        <v>539</v>
      </c>
    </row>
    <row r="172" spans="1:2" x14ac:dyDescent="0.25">
      <c r="A172" t="s">
        <v>683</v>
      </c>
      <c r="B172" s="9" t="s">
        <v>464</v>
      </c>
    </row>
    <row r="173" spans="1:2" x14ac:dyDescent="0.25">
      <c r="B173" s="51" t="s">
        <v>682</v>
      </c>
    </row>
    <row r="174" spans="1:2" x14ac:dyDescent="0.25">
      <c r="B174" s="51" t="s">
        <v>537</v>
      </c>
    </row>
    <row r="175" spans="1:2" x14ac:dyDescent="0.25">
      <c r="B175" s="51" t="s">
        <v>535</v>
      </c>
    </row>
    <row r="176" spans="1:2" x14ac:dyDescent="0.25">
      <c r="B176" s="51" t="s">
        <v>538</v>
      </c>
    </row>
    <row r="177" spans="1:5" x14ac:dyDescent="0.25">
      <c r="B177" s="50" t="s">
        <v>539</v>
      </c>
    </row>
    <row r="181" spans="1:5" x14ac:dyDescent="0.25">
      <c r="A181" t="s">
        <v>547</v>
      </c>
      <c r="B181" s="9" t="s">
        <v>464</v>
      </c>
      <c r="D181" t="s">
        <v>575</v>
      </c>
    </row>
    <row r="182" spans="1:5" x14ac:dyDescent="0.25">
      <c r="B182" s="185" t="s">
        <v>545</v>
      </c>
      <c r="E182" s="9" t="s">
        <v>464</v>
      </c>
    </row>
    <row r="183" spans="1:5" x14ac:dyDescent="0.25">
      <c r="B183" s="185" t="s">
        <v>542</v>
      </c>
      <c r="E183" s="185" t="s">
        <v>545</v>
      </c>
    </row>
    <row r="184" spans="1:5" x14ac:dyDescent="0.25">
      <c r="B184" s="185" t="s">
        <v>543</v>
      </c>
      <c r="E184" s="185" t="s">
        <v>542</v>
      </c>
    </row>
    <row r="185" spans="1:5" x14ac:dyDescent="0.25">
      <c r="B185" s="185" t="s">
        <v>560</v>
      </c>
      <c r="E185" s="185" t="s">
        <v>543</v>
      </c>
    </row>
    <row r="186" spans="1:5" x14ac:dyDescent="0.25">
      <c r="B186" s="185" t="s">
        <v>540</v>
      </c>
      <c r="E186" s="185" t="s">
        <v>560</v>
      </c>
    </row>
    <row r="187" spans="1:5" x14ac:dyDescent="0.25">
      <c r="B187" s="185" t="s">
        <v>629</v>
      </c>
      <c r="E187" s="185" t="s">
        <v>540</v>
      </c>
    </row>
    <row r="188" spans="1:5" x14ac:dyDescent="0.25">
      <c r="B188" s="185" t="s">
        <v>490</v>
      </c>
      <c r="E188" s="185" t="s">
        <v>629</v>
      </c>
    </row>
    <row r="189" spans="1:5" x14ac:dyDescent="0.25">
      <c r="B189" s="185" t="s">
        <v>546</v>
      </c>
      <c r="E189" s="185" t="s">
        <v>490</v>
      </c>
    </row>
    <row r="190" spans="1:5" x14ac:dyDescent="0.25">
      <c r="B190" s="185" t="s">
        <v>544</v>
      </c>
      <c r="E190" s="185" t="s">
        <v>546</v>
      </c>
    </row>
    <row r="191" spans="1:5" x14ac:dyDescent="0.25">
      <c r="B191" s="185" t="s">
        <v>579</v>
      </c>
      <c r="E191" s="185" t="s">
        <v>544</v>
      </c>
    </row>
    <row r="192" spans="1:5" x14ac:dyDescent="0.25">
      <c r="B192" s="185" t="s">
        <v>580</v>
      </c>
      <c r="E192" s="185" t="s">
        <v>541</v>
      </c>
    </row>
    <row r="193" spans="1:5" x14ac:dyDescent="0.25">
      <c r="B193" s="185" t="s">
        <v>623</v>
      </c>
      <c r="E193" s="456" t="s">
        <v>624</v>
      </c>
    </row>
    <row r="194" spans="1:5" x14ac:dyDescent="0.25">
      <c r="B194" s="185" t="s">
        <v>624</v>
      </c>
      <c r="E194" s="185" t="s">
        <v>630</v>
      </c>
    </row>
    <row r="195" spans="1:5" x14ac:dyDescent="0.25">
      <c r="B195" s="185" t="s">
        <v>625</v>
      </c>
      <c r="E195" s="185" t="s">
        <v>631</v>
      </c>
    </row>
    <row r="196" spans="1:5" x14ac:dyDescent="0.25">
      <c r="B196" s="190" t="s">
        <v>561</v>
      </c>
      <c r="E196" s="190" t="s">
        <v>561</v>
      </c>
    </row>
    <row r="197" spans="1:5" x14ac:dyDescent="0.25">
      <c r="B197" s="207" t="s">
        <v>210</v>
      </c>
      <c r="E197" s="207" t="s">
        <v>210</v>
      </c>
    </row>
    <row r="200" spans="1:5" x14ac:dyDescent="0.25">
      <c r="A200" t="s">
        <v>552</v>
      </c>
      <c r="B200" s="9" t="s">
        <v>464</v>
      </c>
    </row>
    <row r="201" spans="1:5" x14ac:dyDescent="0.25">
      <c r="B201" s="51" t="s">
        <v>550</v>
      </c>
    </row>
    <row r="202" spans="1:5" x14ac:dyDescent="0.25">
      <c r="B202" s="50" t="s">
        <v>551</v>
      </c>
    </row>
    <row r="205" spans="1:5" x14ac:dyDescent="0.25">
      <c r="A205" t="s">
        <v>616</v>
      </c>
      <c r="B205" s="9" t="s">
        <v>464</v>
      </c>
    </row>
    <row r="206" spans="1:5" x14ac:dyDescent="0.25">
      <c r="B206" s="51" t="s">
        <v>615</v>
      </c>
    </row>
    <row r="207" spans="1:5" x14ac:dyDescent="0.25">
      <c r="B207" s="50" t="s">
        <v>617</v>
      </c>
    </row>
  </sheetData>
  <sheetProtection algorithmName="SHA-512" hashValue="l1396+qM3kNEUNHZrppKsuKbvolp6X+WR/K5B/mAS3606dxtRhIm1vxLtzNoBjg4JF6o+eI8xZUFaz88NHrNpA==" saltValue="gZUdMCBPwP3thzhF7hdabg==" spinCount="100000" sheet="1" objects="1" scenarios="1"/>
  <sortState xmlns:xlrd2="http://schemas.microsoft.com/office/spreadsheetml/2017/richdata2" ref="B16:B33">
    <sortCondition ref="B33"/>
  </sortState>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F128"/>
  <sheetViews>
    <sheetView workbookViewId="0">
      <pane ySplit="5" topLeftCell="A6" activePane="bottomLeft" state="frozen"/>
      <selection activeCell="E17" sqref="E17"/>
      <selection pane="bottomLeft" activeCell="F5" sqref="F5"/>
    </sheetView>
  </sheetViews>
  <sheetFormatPr defaultRowHeight="15" x14ac:dyDescent="0.25"/>
  <cols>
    <col min="1" max="1" width="3.140625" bestFit="1" customWidth="1"/>
    <col min="2" max="2" width="80.28515625" style="626" customWidth="1"/>
    <col min="3" max="3" width="2.140625" bestFit="1" customWidth="1"/>
    <col min="4" max="4" width="79.28515625" customWidth="1"/>
  </cols>
  <sheetData>
    <row r="1" spans="1:6" ht="7.5" customHeight="1" thickBot="1" x14ac:dyDescent="0.3">
      <c r="A1" t="s">
        <v>694</v>
      </c>
      <c r="C1" t="s">
        <v>694</v>
      </c>
    </row>
    <row r="2" spans="1:6" x14ac:dyDescent="0.25">
      <c r="E2" s="1971" t="s">
        <v>968</v>
      </c>
      <c r="F2" s="1972"/>
    </row>
    <row r="3" spans="1:6" x14ac:dyDescent="0.25">
      <c r="E3" s="627" t="s">
        <v>969</v>
      </c>
      <c r="F3" s="628">
        <v>2026</v>
      </c>
    </row>
    <row r="4" spans="1:6" ht="18" customHeight="1" thickBot="1" x14ac:dyDescent="0.3">
      <c r="E4" s="629" t="s">
        <v>967</v>
      </c>
      <c r="F4" s="630">
        <v>1.1000000000000001</v>
      </c>
    </row>
    <row r="5" spans="1:6" ht="7.5" customHeight="1" x14ac:dyDescent="0.25"/>
    <row r="6" spans="1:6" x14ac:dyDescent="0.25">
      <c r="A6" s="1973" t="s">
        <v>695</v>
      </c>
      <c r="B6" s="1973"/>
      <c r="C6" s="1973"/>
      <c r="D6" s="1973"/>
    </row>
    <row r="7" spans="1:6" x14ac:dyDescent="0.25">
      <c r="B7" s="626" t="s">
        <v>696</v>
      </c>
    </row>
    <row r="8" spans="1:6" x14ac:dyDescent="0.25">
      <c r="B8" s="626" t="s">
        <v>697</v>
      </c>
    </row>
    <row r="9" spans="1:6" x14ac:dyDescent="0.25">
      <c r="B9" s="626" t="s">
        <v>698</v>
      </c>
    </row>
    <row r="10" spans="1:6" x14ac:dyDescent="0.25">
      <c r="B10" s="626" t="s">
        <v>699</v>
      </c>
    </row>
    <row r="13" spans="1:6" x14ac:dyDescent="0.25">
      <c r="A13" s="1973">
        <v>1</v>
      </c>
      <c r="B13" s="1973"/>
      <c r="C13" s="1973"/>
      <c r="D13" s="1973"/>
    </row>
    <row r="14" spans="1:6" ht="45" x14ac:dyDescent="0.25">
      <c r="B14" s="631" t="s">
        <v>758</v>
      </c>
    </row>
    <row r="16" spans="1:6" x14ac:dyDescent="0.25">
      <c r="A16" s="1973" t="s">
        <v>700</v>
      </c>
      <c r="B16" s="1973"/>
      <c r="C16" s="1973"/>
      <c r="D16" s="1973"/>
    </row>
    <row r="17" spans="1:4" x14ac:dyDescent="0.25">
      <c r="B17" s="626" t="s">
        <v>701</v>
      </c>
      <c r="D17" t="s">
        <v>942</v>
      </c>
    </row>
    <row r="18" spans="1:4" x14ac:dyDescent="0.25">
      <c r="B18" s="626" t="s">
        <v>702</v>
      </c>
      <c r="D18" t="s">
        <v>943</v>
      </c>
    </row>
    <row r="20" spans="1:4" x14ac:dyDescent="0.25">
      <c r="A20" s="1973" t="s">
        <v>703</v>
      </c>
      <c r="B20" s="1973"/>
      <c r="C20" s="1973"/>
      <c r="D20" s="1973"/>
    </row>
    <row r="21" spans="1:4" x14ac:dyDescent="0.25">
      <c r="B21" s="626" t="s">
        <v>704</v>
      </c>
      <c r="D21" t="s">
        <v>944</v>
      </c>
    </row>
    <row r="22" spans="1:4" x14ac:dyDescent="0.25">
      <c r="B22" s="626" t="s">
        <v>705</v>
      </c>
      <c r="D22" t="s">
        <v>945</v>
      </c>
    </row>
    <row r="23" spans="1:4" x14ac:dyDescent="0.25">
      <c r="B23" s="626" t="s">
        <v>706</v>
      </c>
      <c r="D23" t="s">
        <v>946</v>
      </c>
    </row>
    <row r="25" spans="1:4" x14ac:dyDescent="0.25">
      <c r="A25" s="1973">
        <v>3</v>
      </c>
      <c r="B25" s="1973"/>
      <c r="C25" s="1973"/>
      <c r="D25" s="1973"/>
    </row>
    <row r="26" spans="1:4" x14ac:dyDescent="0.25">
      <c r="B26" s="626" t="s">
        <v>707</v>
      </c>
      <c r="D26" t="s">
        <v>947</v>
      </c>
    </row>
    <row r="28" spans="1:4" x14ac:dyDescent="0.25">
      <c r="A28" s="1973">
        <v>4</v>
      </c>
      <c r="B28" s="1973"/>
      <c r="C28" s="1973"/>
      <c r="D28" s="1973"/>
    </row>
    <row r="29" spans="1:4" x14ac:dyDescent="0.25">
      <c r="B29" s="626" t="s">
        <v>804</v>
      </c>
      <c r="D29" t="s">
        <v>948</v>
      </c>
    </row>
    <row r="30" spans="1:4" x14ac:dyDescent="0.25">
      <c r="B30" s="626" t="s">
        <v>803</v>
      </c>
      <c r="D30" t="s">
        <v>949</v>
      </c>
    </row>
    <row r="31" spans="1:4" x14ac:dyDescent="0.25">
      <c r="B31" t="s">
        <v>989</v>
      </c>
      <c r="D31" t="s">
        <v>990</v>
      </c>
    </row>
    <row r="32" spans="1:4" x14ac:dyDescent="0.25">
      <c r="B32"/>
    </row>
    <row r="33" spans="1:4" x14ac:dyDescent="0.25">
      <c r="A33" s="1973" t="s">
        <v>569</v>
      </c>
      <c r="B33" s="1973"/>
      <c r="C33" s="1973"/>
      <c r="D33" s="1973"/>
    </row>
    <row r="34" spans="1:4" x14ac:dyDescent="0.25">
      <c r="B34" s="626" t="s">
        <v>708</v>
      </c>
    </row>
    <row r="36" spans="1:4" x14ac:dyDescent="0.25">
      <c r="B36" s="626" t="s">
        <v>742</v>
      </c>
    </row>
    <row r="37" spans="1:4" x14ac:dyDescent="0.25">
      <c r="B37" s="626" t="s">
        <v>743</v>
      </c>
    </row>
    <row r="38" spans="1:4" x14ac:dyDescent="0.25">
      <c r="B38" s="626" t="s">
        <v>744</v>
      </c>
    </row>
    <row r="40" spans="1:4" x14ac:dyDescent="0.25">
      <c r="B40" s="626" t="s">
        <v>709</v>
      </c>
    </row>
    <row r="42" spans="1:4" x14ac:dyDescent="0.25">
      <c r="B42" s="631" t="s">
        <v>805</v>
      </c>
      <c r="D42" t="s">
        <v>950</v>
      </c>
    </row>
    <row r="43" spans="1:4" ht="30" x14ac:dyDescent="0.25">
      <c r="B43" s="631" t="s">
        <v>806</v>
      </c>
      <c r="D43" t="s">
        <v>951</v>
      </c>
    </row>
    <row r="44" spans="1:4" ht="30" x14ac:dyDescent="0.25">
      <c r="B44" s="631" t="s">
        <v>710</v>
      </c>
      <c r="D44" t="s">
        <v>952</v>
      </c>
    </row>
    <row r="45" spans="1:4" ht="30" x14ac:dyDescent="0.25">
      <c r="B45" s="631" t="s">
        <v>711</v>
      </c>
      <c r="D45" t="s">
        <v>953</v>
      </c>
    </row>
    <row r="47" spans="1:4" x14ac:dyDescent="0.25">
      <c r="A47" s="1973" t="s">
        <v>745</v>
      </c>
      <c r="B47" s="1973"/>
      <c r="C47" s="1973"/>
      <c r="D47" s="1973"/>
    </row>
    <row r="49" spans="1:4" x14ac:dyDescent="0.25">
      <c r="B49" s="626" t="s">
        <v>746</v>
      </c>
    </row>
    <row r="51" spans="1:4" x14ac:dyDescent="0.25">
      <c r="B51" s="626" t="s">
        <v>982</v>
      </c>
    </row>
    <row r="53" spans="1:4" x14ac:dyDescent="0.25">
      <c r="A53" s="1973" t="s">
        <v>712</v>
      </c>
      <c r="B53" s="1973"/>
      <c r="C53" s="1973"/>
      <c r="D53" s="1973"/>
    </row>
    <row r="54" spans="1:4" x14ac:dyDescent="0.25">
      <c r="A54" s="632"/>
    </row>
    <row r="55" spans="1:4" x14ac:dyDescent="0.25">
      <c r="B55" s="626" t="s">
        <v>981</v>
      </c>
    </row>
    <row r="56" spans="1:4" x14ac:dyDescent="0.25">
      <c r="B56" s="626" t="s">
        <v>713</v>
      </c>
    </row>
    <row r="58" spans="1:4" x14ac:dyDescent="0.25">
      <c r="A58" s="1973" t="s">
        <v>714</v>
      </c>
      <c r="B58" s="1973"/>
      <c r="C58" s="1973"/>
      <c r="D58" s="1973"/>
    </row>
    <row r="60" spans="1:4" x14ac:dyDescent="0.25">
      <c r="B60" s="626" t="s">
        <v>780</v>
      </c>
    </row>
    <row r="62" spans="1:4" x14ac:dyDescent="0.25">
      <c r="A62" s="1973" t="s">
        <v>747</v>
      </c>
      <c r="B62" s="1973"/>
      <c r="C62" s="1973"/>
      <c r="D62" s="1973"/>
    </row>
    <row r="63" spans="1:4" x14ac:dyDescent="0.25">
      <c r="B63" s="626" t="s">
        <v>710</v>
      </c>
      <c r="D63" t="s">
        <v>952</v>
      </c>
    </row>
    <row r="64" spans="1:4" x14ac:dyDescent="0.25">
      <c r="B64" s="626" t="s">
        <v>711</v>
      </c>
      <c r="D64" t="s">
        <v>953</v>
      </c>
    </row>
    <row r="66" spans="1:4" x14ac:dyDescent="0.25">
      <c r="B66" s="626" t="s">
        <v>748</v>
      </c>
      <c r="D66" t="s">
        <v>954</v>
      </c>
    </row>
    <row r="68" spans="1:4" x14ac:dyDescent="0.25">
      <c r="A68" s="1973" t="s">
        <v>715</v>
      </c>
      <c r="B68" s="1973"/>
      <c r="C68" s="1973"/>
      <c r="D68" s="1973"/>
    </row>
    <row r="69" spans="1:4" x14ac:dyDescent="0.25">
      <c r="B69" s="626" t="s">
        <v>816</v>
      </c>
      <c r="D69" t="s">
        <v>955</v>
      </c>
    </row>
    <row r="70" spans="1:4" x14ac:dyDescent="0.25">
      <c r="B70" s="626" t="s">
        <v>815</v>
      </c>
      <c r="D70" t="s">
        <v>956</v>
      </c>
    </row>
    <row r="71" spans="1:4" x14ac:dyDescent="0.25">
      <c r="B71" s="626" t="s">
        <v>802</v>
      </c>
      <c r="D71" t="s">
        <v>957</v>
      </c>
    </row>
    <row r="73" spans="1:4" x14ac:dyDescent="0.25">
      <c r="A73" s="1973" t="s">
        <v>716</v>
      </c>
      <c r="B73" s="1973"/>
      <c r="C73" s="1973"/>
      <c r="D73" s="1973"/>
    </row>
    <row r="74" spans="1:4" x14ac:dyDescent="0.25">
      <c r="B74" s="626" t="s">
        <v>717</v>
      </c>
      <c r="D74" t="s">
        <v>958</v>
      </c>
    </row>
    <row r="75" spans="1:4" x14ac:dyDescent="0.25">
      <c r="B75" s="626" t="s">
        <v>749</v>
      </c>
      <c r="D75" t="s">
        <v>959</v>
      </c>
    </row>
    <row r="76" spans="1:4" x14ac:dyDescent="0.25">
      <c r="B76" s="626" t="s">
        <v>718</v>
      </c>
      <c r="D76" t="s">
        <v>960</v>
      </c>
    </row>
    <row r="78" spans="1:4" x14ac:dyDescent="0.25">
      <c r="B78" s="626" t="s">
        <v>719</v>
      </c>
      <c r="D78" t="s">
        <v>961</v>
      </c>
    </row>
    <row r="80" spans="1:4" x14ac:dyDescent="0.25">
      <c r="B80" s="633" t="s">
        <v>720</v>
      </c>
    </row>
    <row r="82" spans="1:4" ht="30" x14ac:dyDescent="0.25">
      <c r="B82" s="631" t="s">
        <v>794</v>
      </c>
      <c r="D82" s="634" t="s">
        <v>962</v>
      </c>
    </row>
    <row r="83" spans="1:4" x14ac:dyDescent="0.25">
      <c r="B83" s="635"/>
    </row>
    <row r="84" spans="1:4" x14ac:dyDescent="0.25">
      <c r="A84" s="1973" t="s">
        <v>721</v>
      </c>
      <c r="B84" s="1973"/>
      <c r="C84" s="1973"/>
      <c r="D84" s="1973"/>
    </row>
    <row r="85" spans="1:4" ht="30" x14ac:dyDescent="0.25">
      <c r="B85" s="631" t="s">
        <v>794</v>
      </c>
      <c r="D85" s="634" t="s">
        <v>962</v>
      </c>
    </row>
    <row r="87" spans="1:4" x14ac:dyDescent="0.25">
      <c r="A87" s="1973" t="s">
        <v>722</v>
      </c>
      <c r="B87" s="1973"/>
      <c r="C87" s="1973"/>
      <c r="D87" s="1973"/>
    </row>
    <row r="88" spans="1:4" x14ac:dyDescent="0.25">
      <c r="B88" s="626" t="s">
        <v>723</v>
      </c>
    </row>
    <row r="89" spans="1:4" x14ac:dyDescent="0.25">
      <c r="B89" s="626" t="s">
        <v>724</v>
      </c>
    </row>
    <row r="91" spans="1:4" ht="30" x14ac:dyDescent="0.25">
      <c r="B91" s="631" t="s">
        <v>813</v>
      </c>
      <c r="D91" s="634" t="s">
        <v>963</v>
      </c>
    </row>
    <row r="93" spans="1:4" ht="30" x14ac:dyDescent="0.25">
      <c r="B93" s="631" t="s">
        <v>814</v>
      </c>
      <c r="D93" s="634" t="s">
        <v>964</v>
      </c>
    </row>
    <row r="95" spans="1:4" x14ac:dyDescent="0.25">
      <c r="B95" s="626" t="s">
        <v>725</v>
      </c>
    </row>
    <row r="96" spans="1:4" x14ac:dyDescent="0.25">
      <c r="B96" s="626" t="s">
        <v>726</v>
      </c>
    </row>
    <row r="98" spans="1:4" x14ac:dyDescent="0.25">
      <c r="B98" s="633" t="s">
        <v>727</v>
      </c>
    </row>
    <row r="99" spans="1:4" x14ac:dyDescent="0.25">
      <c r="B99" s="633" t="s">
        <v>728</v>
      </c>
    </row>
    <row r="100" spans="1:4" x14ac:dyDescent="0.25">
      <c r="B100" s="633"/>
    </row>
    <row r="101" spans="1:4" x14ac:dyDescent="0.25">
      <c r="A101" s="1973" t="s">
        <v>821</v>
      </c>
      <c r="B101" s="1973"/>
      <c r="C101" s="1973"/>
      <c r="D101" s="1973"/>
    </row>
    <row r="102" spans="1:4" ht="30" x14ac:dyDescent="0.25">
      <c r="B102" s="636" t="s">
        <v>823</v>
      </c>
      <c r="D102" s="637" t="s">
        <v>965</v>
      </c>
    </row>
    <row r="104" spans="1:4" x14ac:dyDescent="0.25">
      <c r="A104" s="1973" t="s">
        <v>729</v>
      </c>
      <c r="B104" s="1973"/>
      <c r="C104" s="1973"/>
      <c r="D104" s="1973"/>
    </row>
    <row r="106" spans="1:4" ht="30" x14ac:dyDescent="0.25">
      <c r="B106" s="631" t="s">
        <v>750</v>
      </c>
    </row>
    <row r="108" spans="1:4" x14ac:dyDescent="0.25">
      <c r="A108" s="1973" t="s">
        <v>730</v>
      </c>
      <c r="B108" s="1973"/>
      <c r="C108" s="1973"/>
      <c r="D108" s="1973"/>
    </row>
    <row r="110" spans="1:4" x14ac:dyDescent="0.25">
      <c r="B110" s="626" t="s">
        <v>751</v>
      </c>
    </row>
    <row r="111" spans="1:4" x14ac:dyDescent="0.25">
      <c r="B111" s="626" t="s">
        <v>731</v>
      </c>
    </row>
    <row r="112" spans="1:4" x14ac:dyDescent="0.25">
      <c r="B112" s="626" t="s">
        <v>732</v>
      </c>
    </row>
    <row r="113" spans="1:4" x14ac:dyDescent="0.25">
      <c r="B113" s="626" t="s">
        <v>733</v>
      </c>
    </row>
    <row r="115" spans="1:4" x14ac:dyDescent="0.25">
      <c r="B115" s="626" t="s">
        <v>734</v>
      </c>
    </row>
    <row r="117" spans="1:4" x14ac:dyDescent="0.25">
      <c r="B117" s="626" t="s">
        <v>788</v>
      </c>
    </row>
    <row r="119" spans="1:4" x14ac:dyDescent="0.25">
      <c r="A119" s="1973" t="s">
        <v>735</v>
      </c>
      <c r="B119" s="1973"/>
      <c r="C119" s="1973"/>
      <c r="D119" s="1973"/>
    </row>
    <row r="120" spans="1:4" x14ac:dyDescent="0.25">
      <c r="B120" s="633"/>
    </row>
    <row r="121" spans="1:4" x14ac:dyDescent="0.25">
      <c r="B121" s="633" t="s">
        <v>736</v>
      </c>
    </row>
    <row r="123" spans="1:4" x14ac:dyDescent="0.25">
      <c r="A123" s="1973" t="s">
        <v>737</v>
      </c>
      <c r="B123" s="1973"/>
      <c r="C123" s="1973"/>
      <c r="D123" s="1973"/>
    </row>
    <row r="124" spans="1:4" x14ac:dyDescent="0.25">
      <c r="B124" s="635"/>
    </row>
    <row r="125" spans="1:4" x14ac:dyDescent="0.25">
      <c r="B125" s="626" t="s">
        <v>738</v>
      </c>
    </row>
    <row r="128" spans="1:4" x14ac:dyDescent="0.25">
      <c r="A128" s="638"/>
      <c r="B128" s="639"/>
      <c r="C128" s="638"/>
      <c r="D128" s="638"/>
    </row>
  </sheetData>
  <sheetProtection algorithmName="SHA-512" hashValue="yZOmKes2XcjV1n7nIBfbhO+oQQkyCD9e/eychH3qjever7oSHOReJ46/IIqE4T6YbM9y+2msUFLoXsdC9vV1IA==" saltValue="Xwrk5MSBvrFLhQmaVz5fzw==" spinCount="100000" sheet="1" objects="1" scenarios="1"/>
  <mergeCells count="21">
    <mergeCell ref="A123:D123"/>
    <mergeCell ref="A87:D87"/>
    <mergeCell ref="A101:D101"/>
    <mergeCell ref="A104:D104"/>
    <mergeCell ref="A108:D108"/>
    <mergeCell ref="A119:D119"/>
    <mergeCell ref="E2:F2"/>
    <mergeCell ref="A62:D62"/>
    <mergeCell ref="A68:D68"/>
    <mergeCell ref="A73:D73"/>
    <mergeCell ref="A84:D84"/>
    <mergeCell ref="A28:D28"/>
    <mergeCell ref="A33:D33"/>
    <mergeCell ref="A47:D47"/>
    <mergeCell ref="A53:D53"/>
    <mergeCell ref="A58:D58"/>
    <mergeCell ref="A6:D6"/>
    <mergeCell ref="A13:D13"/>
    <mergeCell ref="A16:D16"/>
    <mergeCell ref="A20:D20"/>
    <mergeCell ref="A25:D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bb6160ea289a5650c2b9b79e5256041c">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3ec809fc5532f80e3e510042c088a445"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73D2B1-A51F-444C-9D85-C5D17C08AA9F}">
  <ds:schemaRefs>
    <ds:schemaRef ds:uri="http://schemas.microsoft.com/sharepoint/v3/contenttype/forms"/>
  </ds:schemaRefs>
</ds:datastoreItem>
</file>

<file path=customXml/itemProps2.xml><?xml version="1.0" encoding="utf-8"?>
<ds:datastoreItem xmlns:ds="http://schemas.openxmlformats.org/officeDocument/2006/customXml" ds:itemID="{4A4C21A5-3C43-495A-893B-F359F2EF3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47FB5D-8DB8-4124-AC9A-52E09DE69985}">
  <ds:schemaRefs>
    <ds:schemaRef ds:uri="1e13aaf3-f8b5-448b-b606-5f59d239d11f"/>
    <ds:schemaRef ds:uri="http://schemas.openxmlformats.org/package/2006/metadata/core-properties"/>
    <ds:schemaRef ds:uri="http://purl.org/dc/terms/"/>
    <ds:schemaRef ds:uri="http://schemas.microsoft.com/office/2006/documentManagement/types"/>
    <ds:schemaRef ds:uri="624f20e9-0351-4655-b3f0-0de013915a58"/>
    <ds:schemaRef ds:uri="http://schemas.microsoft.com/office/infopath/2007/PartnerControls"/>
    <ds:schemaRef ds:uri="http://purl.org/dc/dcmitype/"/>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75</vt:i4>
      </vt:variant>
    </vt:vector>
  </HeadingPairs>
  <TitlesOfParts>
    <vt:vector size="116" baseType="lpstr">
      <vt:lpstr>WSHFC Version Info</vt:lpstr>
      <vt:lpstr>Calc Sheet</vt:lpstr>
      <vt:lpstr>LIHTC Insert</vt:lpstr>
      <vt:lpstr>Res Sources Insert</vt:lpstr>
      <vt:lpstr>Rents</vt:lpstr>
      <vt:lpstr>Pro Forma</vt:lpstr>
      <vt:lpstr>OPF YbY</vt:lpstr>
      <vt:lpstr>Dropdowns</vt:lpstr>
      <vt:lpstr>Messages</vt:lpstr>
      <vt:lpstr>Form 1 Information</vt:lpstr>
      <vt:lpstr>1</vt:lpstr>
      <vt:lpstr>Form 2A,B Information</vt:lpstr>
      <vt:lpstr>2A</vt:lpstr>
      <vt:lpstr>2B</vt:lpstr>
      <vt:lpstr>Form 3 Information</vt:lpstr>
      <vt:lpstr>3</vt:lpstr>
      <vt:lpstr>4</vt:lpstr>
      <vt:lpstr>Form 5 Information</vt:lpstr>
      <vt:lpstr>5</vt:lpstr>
      <vt:lpstr>Form 6A-E Information</vt:lpstr>
      <vt:lpstr>6A</vt:lpstr>
      <vt:lpstr>6B</vt:lpstr>
      <vt:lpstr>6C</vt:lpstr>
      <vt:lpstr>6D</vt:lpstr>
      <vt:lpstr>6E</vt:lpstr>
      <vt:lpstr>Form 7A,B Information</vt:lpstr>
      <vt:lpstr>7A</vt:lpstr>
      <vt:lpstr>7B</vt:lpstr>
      <vt:lpstr>Form 8A-E Information</vt:lpstr>
      <vt:lpstr>8A</vt:lpstr>
      <vt:lpstr>8B</vt:lpstr>
      <vt:lpstr>8C</vt:lpstr>
      <vt:lpstr>8D</vt:lpstr>
      <vt:lpstr>8E</vt:lpstr>
      <vt:lpstr>Form 9A-E Information</vt:lpstr>
      <vt:lpstr>9A</vt:lpstr>
      <vt:lpstr>9B</vt:lpstr>
      <vt:lpstr>9C</vt:lpstr>
      <vt:lpstr>9D</vt:lpstr>
      <vt:lpstr>9E</vt:lpstr>
      <vt:lpstr>Validations Checklist</vt:lpstr>
      <vt:lpstr>Act_Typ</vt:lpstr>
      <vt:lpstr>Activity_Type</vt:lpstr>
      <vt:lpstr>Actual_or_Percent</vt:lpstr>
      <vt:lpstr>AMIs</vt:lpstr>
      <vt:lpstr>Beds</vt:lpstr>
      <vt:lpstr>Building_ID_or_Name</vt:lpstr>
      <vt:lpstr>Building_Type</vt:lpstr>
      <vt:lpstr>Debt_Type</vt:lpstr>
      <vt:lpstr>Enable</vt:lpstr>
      <vt:lpstr>Fund_Source</vt:lpstr>
      <vt:lpstr>G_or_L</vt:lpstr>
      <vt:lpstr>Grant</vt:lpstr>
      <vt:lpstr>Grant_or_Loan</vt:lpstr>
      <vt:lpstr>GrantType</vt:lpstr>
      <vt:lpstr>Loan</vt:lpstr>
      <vt:lpstr>LoanType</vt:lpstr>
      <vt:lpstr>No</vt:lpstr>
      <vt:lpstr>Non_LIH_Units</vt:lpstr>
      <vt:lpstr>NonRes_FundSource</vt:lpstr>
      <vt:lpstr>OnSite_OffSite</vt:lpstr>
      <vt:lpstr>OnTime_OnBudget</vt:lpstr>
      <vt:lpstr>OnTime_OnBudget2</vt:lpstr>
      <vt:lpstr>Organization_Types</vt:lpstr>
      <vt:lpstr>Population_Types</vt:lpstr>
      <vt:lpstr>'1'!Print_Area</vt:lpstr>
      <vt:lpstr>'2A'!Print_Area</vt:lpstr>
      <vt:lpstr>'2B'!Print_Area</vt:lpstr>
      <vt:lpstr>'3'!Print_Area</vt:lpstr>
      <vt:lpstr>'4'!Print_Area</vt:lpstr>
      <vt:lpstr>'5'!Print_Area</vt:lpstr>
      <vt:lpstr>'6A'!Print_Area</vt:lpstr>
      <vt:lpstr>'6B'!Print_Area</vt:lpstr>
      <vt:lpstr>'6C'!Print_Area</vt:lpstr>
      <vt:lpstr>'6D'!Print_Area</vt:lpstr>
      <vt:lpstr>'6E'!Print_Area</vt:lpstr>
      <vt:lpstr>'7A'!Print_Area</vt:lpstr>
      <vt:lpstr>'7B'!Print_Area</vt:lpstr>
      <vt:lpstr>'8A'!Print_Area</vt:lpstr>
      <vt:lpstr>'8B'!Print_Area</vt:lpstr>
      <vt:lpstr>'8C'!Print_Area</vt:lpstr>
      <vt:lpstr>'8D'!Print_Area</vt:lpstr>
      <vt:lpstr>'8E'!Print_Area</vt:lpstr>
      <vt:lpstr>'9A'!Print_Area</vt:lpstr>
      <vt:lpstr>'9B'!Print_Area</vt:lpstr>
      <vt:lpstr>'9C'!Print_Area</vt:lpstr>
      <vt:lpstr>'9D'!Print_Area</vt:lpstr>
      <vt:lpstr>'9E'!Print_Area</vt:lpstr>
      <vt:lpstr>'Form 1 Information'!Print_Area</vt:lpstr>
      <vt:lpstr>'Form 2A,B Information'!Print_Area</vt:lpstr>
      <vt:lpstr>'Form 3 Information'!Print_Area</vt:lpstr>
      <vt:lpstr>'Form 5 Information'!Print_Area</vt:lpstr>
      <vt:lpstr>'Form 6A-E Information'!Print_Area</vt:lpstr>
      <vt:lpstr>'Form 7A,B Information'!Print_Area</vt:lpstr>
      <vt:lpstr>'Form 8A-E Information'!Print_Area</vt:lpstr>
      <vt:lpstr>'Form 9A-E Information'!Print_Area</vt:lpstr>
      <vt:lpstr>'Validations Checklist'!Print_Area</vt:lpstr>
      <vt:lpstr>'6A'!Print_Titles</vt:lpstr>
      <vt:lpstr>'6B'!Print_Titles</vt:lpstr>
      <vt:lpstr>'6C'!Print_Titles</vt:lpstr>
      <vt:lpstr>Project_Status</vt:lpstr>
      <vt:lpstr>Project_Type</vt:lpstr>
      <vt:lpstr>Public_or_Private</vt:lpstr>
      <vt:lpstr>Relo_Units</vt:lpstr>
      <vt:lpstr>Res_Type</vt:lpstr>
      <vt:lpstr>ResOrNonRes</vt:lpstr>
      <vt:lpstr>Schedule_Dates</vt:lpstr>
      <vt:lpstr>Schedule_Tasks</vt:lpstr>
      <vt:lpstr>Sppt_Type</vt:lpstr>
      <vt:lpstr>Units</vt:lpstr>
      <vt:lpstr>Units_and_Beds</vt:lpstr>
      <vt:lpstr>Units_or_Beds</vt:lpstr>
      <vt:lpstr>Yes</vt:lpstr>
      <vt:lpstr>Yes_No_Either</vt:lpstr>
      <vt:lpstr>Yes_No_Partial</vt:lpstr>
      <vt:lpstr>Yes_or_No</vt:lpstr>
    </vt:vector>
  </TitlesOfParts>
  <Company>Washington State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Combined Funders App Multifamily Forms v1.1</dc:title>
  <dc:creator>Harrington, Sean (COM)</dc:creator>
  <cp:lastModifiedBy>Russel Evenhuis</cp:lastModifiedBy>
  <cp:lastPrinted>2025-07-24T20:34:50Z</cp:lastPrinted>
  <dcterms:created xsi:type="dcterms:W3CDTF">2015-05-06T15:11:33Z</dcterms:created>
  <dcterms:modified xsi:type="dcterms:W3CDTF">2026-08-13T21:40:32Z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2|01EF-4898-EAE3-4FF2--0||">
    <vt:lpwstr>LINKTEK-ID-FILE--0</vt:lpwstr>
  </property>
  <property fmtid="{D5CDD505-2E9C-101B-9397-08002B2CF9AE}" pid="3" name="ContentTypeId">
    <vt:lpwstr>0x01010012258C5695E7F54994A1F40DF586AF80</vt:lpwstr>
  </property>
  <property fmtid="{D5CDD505-2E9C-101B-9397-08002B2CF9AE}" pid="4" name="Tags">
    <vt:lpwstr>24;#Programs|a0208c75-2f9b-4302-b5b0-04aa0f02d23a;#46;#Housing and Homeless|575b3078-8a95-464a-acc3-3f84e6da2888;#31;#Housing Trust Fund|84bb7e56-b8d1-4d35-955f-28559742ea4d;#44;#Applying|368dcad4-e46f-4511-b359-09a94b9285ef</vt:lpwstr>
  </property>
</Properties>
</file>